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easurements" sheetId="1" r:id="rId1"/>
  </sheets>
  <calcPr calcId="152511"/>
</workbook>
</file>

<file path=xl/calcChain.xml><?xml version="1.0" encoding="utf-8"?>
<calcChain xmlns="http://schemas.openxmlformats.org/spreadsheetml/2006/main">
  <c r="AP34" i="1" l="1"/>
  <c r="AQ34" i="1"/>
  <c r="AO34" i="1"/>
  <c r="AQ31" i="1"/>
  <c r="AQ32" i="1"/>
  <c r="AQ30" i="1"/>
  <c r="X6" i="1" l="1"/>
  <c r="O15" i="1"/>
  <c r="X4" i="1"/>
  <c r="U3" i="1"/>
  <c r="AB3" i="1"/>
  <c r="Z10" i="1" l="1"/>
  <c r="AB15" i="1"/>
  <c r="AC15" i="1" s="1"/>
  <c r="AB38" i="1"/>
  <c r="AC38" i="1" s="1"/>
  <c r="AB70" i="1"/>
  <c r="AC70" i="1" s="1"/>
  <c r="AA11" i="1"/>
  <c r="AB11" i="1" s="1"/>
  <c r="AC11" i="1" s="1"/>
  <c r="AA12" i="1"/>
  <c r="AB12" i="1" s="1"/>
  <c r="AC12" i="1" s="1"/>
  <c r="AA13" i="1"/>
  <c r="AB13" i="1" s="1"/>
  <c r="AC13" i="1" s="1"/>
  <c r="AA14" i="1"/>
  <c r="AB14" i="1" s="1"/>
  <c r="AC14" i="1" s="1"/>
  <c r="AA15" i="1"/>
  <c r="AA16" i="1"/>
  <c r="AB16" i="1" s="1"/>
  <c r="AC16" i="1" s="1"/>
  <c r="AA17" i="1"/>
  <c r="AB17" i="1" s="1"/>
  <c r="AC17" i="1" s="1"/>
  <c r="AA18" i="1"/>
  <c r="AB18" i="1" s="1"/>
  <c r="AC18" i="1" s="1"/>
  <c r="AA19" i="1"/>
  <c r="AB19" i="1" s="1"/>
  <c r="AC19" i="1" s="1"/>
  <c r="AA20" i="1"/>
  <c r="AB20" i="1" s="1"/>
  <c r="AC20" i="1" s="1"/>
  <c r="AA21" i="1"/>
  <c r="AB21" i="1" s="1"/>
  <c r="AC21" i="1" s="1"/>
  <c r="AA22" i="1"/>
  <c r="AB22" i="1" s="1"/>
  <c r="AC22" i="1" s="1"/>
  <c r="AA23" i="1"/>
  <c r="AB23" i="1" s="1"/>
  <c r="AC23" i="1" s="1"/>
  <c r="AA24" i="1"/>
  <c r="AB24" i="1" s="1"/>
  <c r="AC24" i="1" s="1"/>
  <c r="AA25" i="1"/>
  <c r="AB25" i="1" s="1"/>
  <c r="AC25" i="1" s="1"/>
  <c r="AA26" i="1"/>
  <c r="AB26" i="1" s="1"/>
  <c r="AC26" i="1" s="1"/>
  <c r="AA27" i="1"/>
  <c r="AB27" i="1" s="1"/>
  <c r="AC27" i="1" s="1"/>
  <c r="AA28" i="1"/>
  <c r="AB28" i="1" s="1"/>
  <c r="AC28" i="1" s="1"/>
  <c r="AA29" i="1"/>
  <c r="AB29" i="1" s="1"/>
  <c r="AC29" i="1" s="1"/>
  <c r="AA30" i="1"/>
  <c r="AB30" i="1" s="1"/>
  <c r="AC30" i="1" s="1"/>
  <c r="AA31" i="1"/>
  <c r="AB31" i="1" s="1"/>
  <c r="AC31" i="1" s="1"/>
  <c r="AA32" i="1"/>
  <c r="AB32" i="1" s="1"/>
  <c r="AC32" i="1" s="1"/>
  <c r="AA33" i="1"/>
  <c r="AB33" i="1" s="1"/>
  <c r="AC33" i="1" s="1"/>
  <c r="AA34" i="1"/>
  <c r="AB34" i="1" s="1"/>
  <c r="AC34" i="1" s="1"/>
  <c r="AA35" i="1"/>
  <c r="AB35" i="1" s="1"/>
  <c r="AC35" i="1" s="1"/>
  <c r="AA36" i="1"/>
  <c r="AB36" i="1" s="1"/>
  <c r="AC36" i="1" s="1"/>
  <c r="AA37" i="1"/>
  <c r="AB37" i="1" s="1"/>
  <c r="AC37" i="1" s="1"/>
  <c r="AA38" i="1"/>
  <c r="AA39" i="1"/>
  <c r="AB39" i="1" s="1"/>
  <c r="AC39" i="1" s="1"/>
  <c r="AA40" i="1"/>
  <c r="AB40" i="1" s="1"/>
  <c r="AC40" i="1" s="1"/>
  <c r="AA41" i="1"/>
  <c r="AB41" i="1" s="1"/>
  <c r="AC41" i="1" s="1"/>
  <c r="AA42" i="1"/>
  <c r="AB42" i="1" s="1"/>
  <c r="AC42" i="1" s="1"/>
  <c r="AA43" i="1"/>
  <c r="AB43" i="1" s="1"/>
  <c r="AC43" i="1" s="1"/>
  <c r="AA44" i="1"/>
  <c r="AB44" i="1" s="1"/>
  <c r="AC44" i="1" s="1"/>
  <c r="AA45" i="1"/>
  <c r="AB45" i="1" s="1"/>
  <c r="AC45" i="1" s="1"/>
  <c r="AA46" i="1"/>
  <c r="AB46" i="1" s="1"/>
  <c r="AC46" i="1" s="1"/>
  <c r="AA47" i="1"/>
  <c r="AB47" i="1" s="1"/>
  <c r="AC47" i="1" s="1"/>
  <c r="AA48" i="1"/>
  <c r="AB48" i="1" s="1"/>
  <c r="AC48" i="1" s="1"/>
  <c r="AA49" i="1"/>
  <c r="AB49" i="1" s="1"/>
  <c r="AC49" i="1" s="1"/>
  <c r="AA50" i="1"/>
  <c r="AB50" i="1" s="1"/>
  <c r="AC50" i="1" s="1"/>
  <c r="AA51" i="1"/>
  <c r="AB51" i="1" s="1"/>
  <c r="AC51" i="1" s="1"/>
  <c r="AA52" i="1"/>
  <c r="AB52" i="1" s="1"/>
  <c r="AC52" i="1" s="1"/>
  <c r="AA53" i="1"/>
  <c r="AB53" i="1" s="1"/>
  <c r="AC53" i="1" s="1"/>
  <c r="AA54" i="1"/>
  <c r="AB54" i="1" s="1"/>
  <c r="AC54" i="1" s="1"/>
  <c r="AA55" i="1"/>
  <c r="AB55" i="1" s="1"/>
  <c r="AC55" i="1" s="1"/>
  <c r="AA56" i="1"/>
  <c r="AB56" i="1" s="1"/>
  <c r="AC56" i="1" s="1"/>
  <c r="AA57" i="1"/>
  <c r="AB57" i="1" s="1"/>
  <c r="AC57" i="1" s="1"/>
  <c r="AA58" i="1"/>
  <c r="AB58" i="1" s="1"/>
  <c r="AC58" i="1" s="1"/>
  <c r="AA59" i="1"/>
  <c r="AB59" i="1" s="1"/>
  <c r="AC59" i="1" s="1"/>
  <c r="AA60" i="1"/>
  <c r="AB60" i="1" s="1"/>
  <c r="AC60" i="1" s="1"/>
  <c r="AA61" i="1"/>
  <c r="AB61" i="1" s="1"/>
  <c r="AC61" i="1" s="1"/>
  <c r="AA62" i="1"/>
  <c r="AB62" i="1" s="1"/>
  <c r="AC62" i="1" s="1"/>
  <c r="AA63" i="1"/>
  <c r="AB63" i="1" s="1"/>
  <c r="AC63" i="1" s="1"/>
  <c r="AA64" i="1"/>
  <c r="AB64" i="1" s="1"/>
  <c r="AC64" i="1" s="1"/>
  <c r="AA65" i="1"/>
  <c r="AB65" i="1" s="1"/>
  <c r="AC65" i="1" s="1"/>
  <c r="AA66" i="1"/>
  <c r="AB66" i="1" s="1"/>
  <c r="AC66" i="1" s="1"/>
  <c r="AA67" i="1"/>
  <c r="AB67" i="1" s="1"/>
  <c r="AC67" i="1" s="1"/>
  <c r="AA68" i="1"/>
  <c r="AB68" i="1" s="1"/>
  <c r="AC68" i="1" s="1"/>
  <c r="AA69" i="1"/>
  <c r="AB69" i="1" s="1"/>
  <c r="AC69" i="1" s="1"/>
  <c r="AA70" i="1"/>
  <c r="AA71" i="1"/>
  <c r="AB71" i="1" s="1"/>
  <c r="AC71" i="1" s="1"/>
  <c r="AA72" i="1"/>
  <c r="AB72" i="1" s="1"/>
  <c r="AC72" i="1" s="1"/>
  <c r="AA73" i="1"/>
  <c r="AB73" i="1" s="1"/>
  <c r="AC73" i="1" s="1"/>
  <c r="AA74" i="1"/>
  <c r="AB74" i="1" s="1"/>
  <c r="AC74" i="1" s="1"/>
  <c r="AA75" i="1"/>
  <c r="AB75" i="1" s="1"/>
  <c r="AC75" i="1" s="1"/>
  <c r="AA76" i="1"/>
  <c r="AB76" i="1" s="1"/>
  <c r="AC76" i="1" s="1"/>
  <c r="AA77" i="1"/>
  <c r="AB77" i="1" s="1"/>
  <c r="AC77" i="1" s="1"/>
  <c r="AA78" i="1"/>
  <c r="AB78" i="1" s="1"/>
  <c r="AC78" i="1" s="1"/>
  <c r="AA79" i="1"/>
  <c r="AB79" i="1" s="1"/>
  <c r="AC79" i="1" s="1"/>
  <c r="AA80" i="1"/>
  <c r="AB80" i="1" s="1"/>
  <c r="AC80" i="1" s="1"/>
  <c r="AA81" i="1"/>
  <c r="AB81" i="1" s="1"/>
  <c r="AC81" i="1" s="1"/>
  <c r="AA82" i="1"/>
  <c r="AB82" i="1" s="1"/>
  <c r="AC82" i="1" s="1"/>
  <c r="AA83" i="1"/>
  <c r="AB83" i="1" s="1"/>
  <c r="AC83" i="1" s="1"/>
  <c r="AA84" i="1"/>
  <c r="AB84" i="1" s="1"/>
  <c r="AC84" i="1" s="1"/>
  <c r="AA85" i="1"/>
  <c r="AB85" i="1" s="1"/>
  <c r="AC85" i="1" s="1"/>
  <c r="AA86" i="1"/>
  <c r="AB86" i="1" s="1"/>
  <c r="AC86" i="1" s="1"/>
  <c r="AA87" i="1"/>
  <c r="AB87" i="1" s="1"/>
  <c r="AC87" i="1" s="1"/>
  <c r="AA88" i="1"/>
  <c r="AB88" i="1" s="1"/>
  <c r="AC88" i="1" s="1"/>
  <c r="AA89" i="1"/>
  <c r="AB89" i="1" s="1"/>
  <c r="AC89" i="1" s="1"/>
  <c r="AA90" i="1"/>
  <c r="AB90" i="1" s="1"/>
  <c r="AC90" i="1" s="1"/>
  <c r="AA91" i="1"/>
  <c r="AB91" i="1" s="1"/>
  <c r="AC91" i="1" s="1"/>
  <c r="AA92" i="1"/>
  <c r="AB92" i="1" s="1"/>
  <c r="AC92" i="1" s="1"/>
  <c r="AA93" i="1"/>
  <c r="AB93" i="1" s="1"/>
  <c r="AC93" i="1" s="1"/>
  <c r="AA94" i="1"/>
  <c r="AB94" i="1" s="1"/>
  <c r="AC94" i="1" s="1"/>
  <c r="AA95" i="1"/>
  <c r="AB95" i="1" s="1"/>
  <c r="AC95" i="1" s="1"/>
  <c r="AA96" i="1"/>
  <c r="AB96" i="1" s="1"/>
  <c r="AC96" i="1" s="1"/>
  <c r="AA97" i="1"/>
  <c r="AB97" i="1" s="1"/>
  <c r="AC97" i="1" s="1"/>
  <c r="AA98" i="1"/>
  <c r="AB98" i="1" s="1"/>
  <c r="AC98" i="1" s="1"/>
  <c r="AA99" i="1"/>
  <c r="AB99" i="1" s="1"/>
  <c r="AC99" i="1" s="1"/>
  <c r="AA100" i="1"/>
  <c r="AB100" i="1" s="1"/>
  <c r="AC100" i="1" s="1"/>
  <c r="AA10" i="1"/>
  <c r="AB10" i="1" s="1"/>
  <c r="AC10" i="1" s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" i="1"/>
  <c r="Q25" i="1"/>
  <c r="R3" i="1" s="1"/>
  <c r="X43" i="1" s="1"/>
  <c r="Y43" i="1" s="1"/>
  <c r="Z43" i="1" s="1"/>
  <c r="Q29" i="1"/>
  <c r="R11" i="1"/>
  <c r="S30" i="1" s="1"/>
  <c r="R12" i="1"/>
  <c r="S31" i="1" s="1"/>
  <c r="R13" i="1"/>
  <c r="S32" i="1" s="1"/>
  <c r="R14" i="1"/>
  <c r="S33" i="1" s="1"/>
  <c r="R15" i="1"/>
  <c r="S34" i="1" s="1"/>
  <c r="R16" i="1"/>
  <c r="S35" i="1" s="1"/>
  <c r="R17" i="1"/>
  <c r="S36" i="1" s="1"/>
  <c r="R18" i="1"/>
  <c r="S37" i="1" s="1"/>
  <c r="R19" i="1"/>
  <c r="S38" i="1" s="1"/>
  <c r="R20" i="1"/>
  <c r="S39" i="1" s="1"/>
  <c r="R21" i="1"/>
  <c r="S40" i="1" s="1"/>
  <c r="R22" i="1"/>
  <c r="S41" i="1" s="1"/>
  <c r="R23" i="1"/>
  <c r="S42" i="1" s="1"/>
  <c r="R24" i="1"/>
  <c r="S43" i="1" s="1"/>
  <c r="R25" i="1"/>
  <c r="S25" i="1" s="1"/>
  <c r="R10" i="1"/>
  <c r="S29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23" i="1"/>
  <c r="Q23" i="1" s="1"/>
  <c r="P24" i="1"/>
  <c r="Q24" i="1" s="1"/>
  <c r="P10" i="1"/>
  <c r="Q10" i="1" s="1"/>
  <c r="X23" i="1" l="1"/>
  <c r="Y23" i="1" s="1"/>
  <c r="Z23" i="1" s="1"/>
  <c r="X87" i="1"/>
  <c r="Y87" i="1" s="1"/>
  <c r="Z87" i="1" s="1"/>
  <c r="X67" i="1"/>
  <c r="Y67" i="1" s="1"/>
  <c r="Z67" i="1" s="1"/>
  <c r="R5" i="1"/>
  <c r="R6" i="1" s="1"/>
  <c r="X15" i="1"/>
  <c r="Y15" i="1" s="1"/>
  <c r="Z15" i="1" s="1"/>
  <c r="X31" i="1"/>
  <c r="Y31" i="1" s="1"/>
  <c r="Z31" i="1" s="1"/>
  <c r="X47" i="1"/>
  <c r="Y47" i="1" s="1"/>
  <c r="Z47" i="1" s="1"/>
  <c r="X63" i="1"/>
  <c r="Y63" i="1" s="1"/>
  <c r="Z63" i="1" s="1"/>
  <c r="X79" i="1"/>
  <c r="Y79" i="1" s="1"/>
  <c r="Z79" i="1" s="1"/>
  <c r="X95" i="1"/>
  <c r="Y95" i="1" s="1"/>
  <c r="Z95" i="1" s="1"/>
  <c r="X83" i="1"/>
  <c r="Y83" i="1" s="1"/>
  <c r="Z83" i="1" s="1"/>
  <c r="X59" i="1"/>
  <c r="Y59" i="1" s="1"/>
  <c r="Z59" i="1" s="1"/>
  <c r="X39" i="1"/>
  <c r="Y39" i="1" s="1"/>
  <c r="Z39" i="1" s="1"/>
  <c r="X19" i="1"/>
  <c r="Y19" i="1" s="1"/>
  <c r="Z19" i="1" s="1"/>
  <c r="X99" i="1"/>
  <c r="Y99" i="1" s="1"/>
  <c r="Z99" i="1" s="1"/>
  <c r="X75" i="1"/>
  <c r="Y75" i="1" s="1"/>
  <c r="Z75" i="1" s="1"/>
  <c r="X55" i="1"/>
  <c r="Y55" i="1" s="1"/>
  <c r="Z55" i="1" s="1"/>
  <c r="X35" i="1"/>
  <c r="Y35" i="1" s="1"/>
  <c r="Z35" i="1" s="1"/>
  <c r="X11" i="1"/>
  <c r="Y11" i="1" s="1"/>
  <c r="Z11" i="1" s="1"/>
  <c r="X91" i="1"/>
  <c r="Y91" i="1" s="1"/>
  <c r="Z91" i="1" s="1"/>
  <c r="X71" i="1"/>
  <c r="Y71" i="1" s="1"/>
  <c r="Z71" i="1" s="1"/>
  <c r="X51" i="1"/>
  <c r="Y51" i="1" s="1"/>
  <c r="Z51" i="1" s="1"/>
  <c r="X27" i="1"/>
  <c r="Y27" i="1" s="1"/>
  <c r="Z27" i="1" s="1"/>
  <c r="X98" i="1"/>
  <c r="Y98" i="1" s="1"/>
  <c r="Z98" i="1" s="1"/>
  <c r="X94" i="1"/>
  <c r="Y94" i="1" s="1"/>
  <c r="Z94" i="1" s="1"/>
  <c r="X90" i="1"/>
  <c r="Y90" i="1" s="1"/>
  <c r="Z90" i="1" s="1"/>
  <c r="X86" i="1"/>
  <c r="Y86" i="1" s="1"/>
  <c r="Z86" i="1" s="1"/>
  <c r="X82" i="1"/>
  <c r="Y82" i="1" s="1"/>
  <c r="Z82" i="1" s="1"/>
  <c r="X78" i="1"/>
  <c r="Y78" i="1" s="1"/>
  <c r="Z78" i="1" s="1"/>
  <c r="X74" i="1"/>
  <c r="Y74" i="1" s="1"/>
  <c r="Z74" i="1" s="1"/>
  <c r="X70" i="1"/>
  <c r="Y70" i="1" s="1"/>
  <c r="Z70" i="1" s="1"/>
  <c r="X66" i="1"/>
  <c r="Y66" i="1" s="1"/>
  <c r="Z66" i="1" s="1"/>
  <c r="X62" i="1"/>
  <c r="Y62" i="1" s="1"/>
  <c r="Z62" i="1" s="1"/>
  <c r="X58" i="1"/>
  <c r="Y58" i="1" s="1"/>
  <c r="Z58" i="1" s="1"/>
  <c r="X54" i="1"/>
  <c r="Y54" i="1" s="1"/>
  <c r="Z54" i="1" s="1"/>
  <c r="X50" i="1"/>
  <c r="Y50" i="1" s="1"/>
  <c r="Z50" i="1" s="1"/>
  <c r="X46" i="1"/>
  <c r="Y46" i="1" s="1"/>
  <c r="Z46" i="1" s="1"/>
  <c r="X42" i="1"/>
  <c r="Y42" i="1" s="1"/>
  <c r="Z42" i="1" s="1"/>
  <c r="X38" i="1"/>
  <c r="Y38" i="1" s="1"/>
  <c r="Z38" i="1" s="1"/>
  <c r="X34" i="1"/>
  <c r="Y34" i="1" s="1"/>
  <c r="Z34" i="1" s="1"/>
  <c r="X30" i="1"/>
  <c r="Y30" i="1" s="1"/>
  <c r="Z30" i="1" s="1"/>
  <c r="X26" i="1"/>
  <c r="Y26" i="1" s="1"/>
  <c r="Z26" i="1" s="1"/>
  <c r="X22" i="1"/>
  <c r="Y22" i="1" s="1"/>
  <c r="Z22" i="1" s="1"/>
  <c r="X18" i="1"/>
  <c r="Y18" i="1" s="1"/>
  <c r="Z18" i="1" s="1"/>
  <c r="X14" i="1"/>
  <c r="Y14" i="1" s="1"/>
  <c r="Z14" i="1" s="1"/>
  <c r="X10" i="1"/>
  <c r="Y10" i="1" s="1"/>
  <c r="X97" i="1"/>
  <c r="Y97" i="1" s="1"/>
  <c r="Z97" i="1" s="1"/>
  <c r="X93" i="1"/>
  <c r="Y93" i="1" s="1"/>
  <c r="Z93" i="1" s="1"/>
  <c r="X89" i="1"/>
  <c r="Y89" i="1" s="1"/>
  <c r="Z89" i="1" s="1"/>
  <c r="X85" i="1"/>
  <c r="Y85" i="1" s="1"/>
  <c r="Z85" i="1" s="1"/>
  <c r="X81" i="1"/>
  <c r="Y81" i="1" s="1"/>
  <c r="Z81" i="1" s="1"/>
  <c r="X77" i="1"/>
  <c r="Y77" i="1" s="1"/>
  <c r="Z77" i="1" s="1"/>
  <c r="X73" i="1"/>
  <c r="Y73" i="1" s="1"/>
  <c r="Z73" i="1" s="1"/>
  <c r="X69" i="1"/>
  <c r="Y69" i="1" s="1"/>
  <c r="Z69" i="1" s="1"/>
  <c r="X65" i="1"/>
  <c r="Y65" i="1" s="1"/>
  <c r="Z65" i="1" s="1"/>
  <c r="X61" i="1"/>
  <c r="Y61" i="1" s="1"/>
  <c r="Z61" i="1" s="1"/>
  <c r="X57" i="1"/>
  <c r="Y57" i="1" s="1"/>
  <c r="Z57" i="1" s="1"/>
  <c r="X53" i="1"/>
  <c r="Y53" i="1" s="1"/>
  <c r="Z53" i="1" s="1"/>
  <c r="X49" i="1"/>
  <c r="Y49" i="1" s="1"/>
  <c r="Z49" i="1" s="1"/>
  <c r="X45" i="1"/>
  <c r="Y45" i="1" s="1"/>
  <c r="Z45" i="1" s="1"/>
  <c r="X41" i="1"/>
  <c r="Y41" i="1" s="1"/>
  <c r="Z41" i="1" s="1"/>
  <c r="X37" i="1"/>
  <c r="Y37" i="1" s="1"/>
  <c r="Z37" i="1" s="1"/>
  <c r="X33" i="1"/>
  <c r="Y33" i="1" s="1"/>
  <c r="Z33" i="1" s="1"/>
  <c r="X29" i="1"/>
  <c r="Y29" i="1" s="1"/>
  <c r="Z29" i="1" s="1"/>
  <c r="X25" i="1"/>
  <c r="Y25" i="1" s="1"/>
  <c r="Z25" i="1" s="1"/>
  <c r="X21" i="1"/>
  <c r="Y21" i="1" s="1"/>
  <c r="Z21" i="1" s="1"/>
  <c r="X17" i="1"/>
  <c r="Y17" i="1" s="1"/>
  <c r="Z17" i="1" s="1"/>
  <c r="X13" i="1"/>
  <c r="Y13" i="1" s="1"/>
  <c r="Z13" i="1" s="1"/>
  <c r="X100" i="1"/>
  <c r="Y100" i="1" s="1"/>
  <c r="Z100" i="1" s="1"/>
  <c r="X96" i="1"/>
  <c r="Y96" i="1" s="1"/>
  <c r="Z96" i="1" s="1"/>
  <c r="X92" i="1"/>
  <c r="Y92" i="1" s="1"/>
  <c r="Z92" i="1" s="1"/>
  <c r="X88" i="1"/>
  <c r="Y88" i="1" s="1"/>
  <c r="Z88" i="1" s="1"/>
  <c r="X84" i="1"/>
  <c r="Y84" i="1" s="1"/>
  <c r="Z84" i="1" s="1"/>
  <c r="X80" i="1"/>
  <c r="Y80" i="1" s="1"/>
  <c r="Z80" i="1" s="1"/>
  <c r="X76" i="1"/>
  <c r="Y76" i="1" s="1"/>
  <c r="Z76" i="1" s="1"/>
  <c r="X72" i="1"/>
  <c r="Y72" i="1" s="1"/>
  <c r="Z72" i="1" s="1"/>
  <c r="X68" i="1"/>
  <c r="Y68" i="1" s="1"/>
  <c r="Z68" i="1" s="1"/>
  <c r="X64" i="1"/>
  <c r="Y64" i="1" s="1"/>
  <c r="Z64" i="1" s="1"/>
  <c r="X60" i="1"/>
  <c r="Y60" i="1" s="1"/>
  <c r="Z60" i="1" s="1"/>
  <c r="X56" i="1"/>
  <c r="Y56" i="1" s="1"/>
  <c r="Z56" i="1" s="1"/>
  <c r="X52" i="1"/>
  <c r="Y52" i="1" s="1"/>
  <c r="Z52" i="1" s="1"/>
  <c r="X48" i="1"/>
  <c r="Y48" i="1" s="1"/>
  <c r="Z48" i="1" s="1"/>
  <c r="X44" i="1"/>
  <c r="Y44" i="1" s="1"/>
  <c r="Z44" i="1" s="1"/>
  <c r="X40" i="1"/>
  <c r="Y40" i="1" s="1"/>
  <c r="Z40" i="1" s="1"/>
  <c r="X36" i="1"/>
  <c r="Y36" i="1" s="1"/>
  <c r="Z36" i="1" s="1"/>
  <c r="X32" i="1"/>
  <c r="Y32" i="1" s="1"/>
  <c r="Z32" i="1" s="1"/>
  <c r="X28" i="1"/>
  <c r="Y28" i="1" s="1"/>
  <c r="Z28" i="1" s="1"/>
  <c r="X24" i="1"/>
  <c r="Y24" i="1" s="1"/>
  <c r="Z24" i="1" s="1"/>
  <c r="X20" i="1"/>
  <c r="Y20" i="1" s="1"/>
  <c r="Z20" i="1" s="1"/>
  <c r="X16" i="1"/>
  <c r="Y16" i="1" s="1"/>
  <c r="Z16" i="1" s="1"/>
  <c r="X12" i="1"/>
  <c r="Y12" i="1" s="1"/>
  <c r="Z12" i="1" s="1"/>
  <c r="S44" i="1"/>
  <c r="S23" i="1"/>
  <c r="S19" i="1"/>
  <c r="S15" i="1"/>
  <c r="S11" i="1"/>
  <c r="S10" i="1"/>
  <c r="S22" i="1"/>
  <c r="S18" i="1"/>
  <c r="S14" i="1"/>
  <c r="S21" i="1"/>
  <c r="S17" i="1"/>
  <c r="S13" i="1"/>
  <c r="S24" i="1"/>
  <c r="S20" i="1"/>
  <c r="S16" i="1"/>
  <c r="S12" i="1"/>
  <c r="T24" i="1" l="1"/>
  <c r="T43" i="1" s="1"/>
  <c r="T20" i="1"/>
  <c r="T39" i="1" s="1"/>
  <c r="T21" i="1"/>
  <c r="T40" i="1" s="1"/>
  <c r="T10" i="1"/>
  <c r="T29" i="1" s="1"/>
  <c r="T23" i="1"/>
  <c r="T42" i="1" s="1"/>
  <c r="T14" i="1"/>
  <c r="T33" i="1" s="1"/>
  <c r="T11" i="1"/>
  <c r="T30" i="1" s="1"/>
  <c r="T25" i="1"/>
  <c r="T44" i="1" s="1"/>
  <c r="T12" i="1"/>
  <c r="T31" i="1" s="1"/>
  <c r="T13" i="1"/>
  <c r="T32" i="1" s="1"/>
  <c r="T18" i="1"/>
  <c r="T37" i="1" s="1"/>
  <c r="T15" i="1"/>
  <c r="T34" i="1" s="1"/>
  <c r="T16" i="1"/>
  <c r="T35" i="1" s="1"/>
  <c r="T17" i="1"/>
  <c r="T36" i="1" s="1"/>
  <c r="T22" i="1"/>
  <c r="T41" i="1" s="1"/>
  <c r="T19" i="1"/>
  <c r="T38" i="1" s="1"/>
</calcChain>
</file>

<file path=xl/sharedStrings.xml><?xml version="1.0" encoding="utf-8"?>
<sst xmlns="http://schemas.openxmlformats.org/spreadsheetml/2006/main" count="85" uniqueCount="72">
  <si>
    <t xml:space="preserve">Angle reading for perpendicular incidence: </t>
  </si>
  <si>
    <t>°</t>
  </si>
  <si>
    <t>Photodiode signal with laser (V)</t>
  </si>
  <si>
    <t>Photodiode signal w/o laser (V)</t>
  </si>
  <si>
    <t>Angle  reading (°)</t>
  </si>
  <si>
    <t>V</t>
  </si>
  <si>
    <t>arc minutes</t>
  </si>
  <si>
    <t xml:space="preserve">Uncertainty in voltage reading: </t>
  </si>
  <si>
    <t xml:space="preserve">Uncertainty in angle reading: </t>
  </si>
  <si>
    <t>Photodiode signal w/o laser (no prism)</t>
  </si>
  <si>
    <t>Photodiode signal with laser directly on detector (no prism)</t>
  </si>
  <si>
    <t>Data acquired by students in 2016 (written in black)</t>
  </si>
  <si>
    <t>Initially missing data added (guessed) by me (written in red)</t>
  </si>
  <si>
    <t>AOI (°)</t>
  </si>
  <si>
    <t>Brewster</t>
  </si>
  <si>
    <t>TM polarization</t>
  </si>
  <si>
    <t>refl pow  signal (V)</t>
  </si>
  <si>
    <t>R (with  direct meas)</t>
  </si>
  <si>
    <t>Uncertainties</t>
  </si>
  <si>
    <t>input is in on yellow background</t>
  </si>
  <si>
    <t>R (norm)</t>
  </si>
  <si>
    <t>n =</t>
  </si>
  <si>
    <t>R_0° =</t>
  </si>
  <si>
    <t>P_i0° =</t>
  </si>
  <si>
    <t xml:space="preserve">Corrected experimental data </t>
  </si>
  <si>
    <t>model</t>
  </si>
  <si>
    <t>transm angle (°)</t>
  </si>
  <si>
    <t>AOI (rad)</t>
  </si>
  <si>
    <t>transm  angle (rad)</t>
  </si>
  <si>
    <t>R (model)</t>
  </si>
  <si>
    <t xml:space="preserve">n = </t>
  </si>
  <si>
    <t>R (fitted model)</t>
  </si>
  <si>
    <t>theta_B =</t>
  </si>
  <si>
    <t>diff theta _B</t>
  </si>
  <si>
    <t>Relative deviation</t>
  </si>
  <si>
    <t>87,4166666666667</t>
  </si>
  <si>
    <t>0,823588709677419</t>
  </si>
  <si>
    <t>82,4166666666667</t>
  </si>
  <si>
    <t>0,38508064516129</t>
  </si>
  <si>
    <t>77,4166666666667</t>
  </si>
  <si>
    <t>0,17741935483871</t>
  </si>
  <si>
    <t>72,4166666666667</t>
  </si>
  <si>
    <t>0,0423387096774193</t>
  </si>
  <si>
    <t>67,4166666666667</t>
  </si>
  <si>
    <t>0,0161290322580645</t>
  </si>
  <si>
    <t>62,4166666666667</t>
  </si>
  <si>
    <t>57,4166666666667</t>
  </si>
  <si>
    <t>52,4166666666667</t>
  </si>
  <si>
    <t>47,4166666666667</t>
  </si>
  <si>
    <t>0,0141129032258065</t>
  </si>
  <si>
    <t>42,4166666666667</t>
  </si>
  <si>
    <t>0,0211693548387097</t>
  </si>
  <si>
    <t>37,4166666666667</t>
  </si>
  <si>
    <t>0,03125</t>
  </si>
  <si>
    <t>32,4166666666667</t>
  </si>
  <si>
    <t>0,0352822580645161</t>
  </si>
  <si>
    <t>27,4166666666667</t>
  </si>
  <si>
    <t>0,0372983870967742</t>
  </si>
  <si>
    <t>22,4166666666667</t>
  </si>
  <si>
    <t>0,0453629032258065</t>
  </si>
  <si>
    <t>17,4166666666667</t>
  </si>
  <si>
    <t>0,0483870967741935</t>
  </si>
  <si>
    <t>56,1666666666667</t>
  </si>
  <si>
    <t>For qtiplot (needs commas)</t>
  </si>
  <si>
    <t>Copy of data</t>
  </si>
  <si>
    <t>QTI - plot results</t>
  </si>
  <si>
    <t>&lt; 50°</t>
  </si>
  <si>
    <t>&lt; 80°</t>
  </si>
  <si>
    <t>&lt; 75°</t>
  </si>
  <si>
    <t>rel err</t>
  </si>
  <si>
    <t xml:space="preserve">n </t>
  </si>
  <si>
    <t>Dn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</si>
</sst>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00%"/>
    <numFmt numFmtId="166" formatCode="0.000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0" xfId="0" applyAlignme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/>
    <xf numFmtId="0" fontId="0" fillId="0" borderId="0" xfId="0" quotePrefix="1"/>
    <xf numFmtId="0" fontId="1" fillId="2" borderId="0" xfId="0" applyFont="1" applyFill="1"/>
    <xf numFmtId="0" fontId="0" fillId="2" borderId="0" xfId="0" applyFill="1"/>
    <xf numFmtId="0" fontId="4" fillId="0" borderId="0" xfId="0" applyFont="1"/>
    <xf numFmtId="2" fontId="4" fillId="0" borderId="0" xfId="0" applyNumberFormat="1" applyFont="1"/>
    <xf numFmtId="165" fontId="4" fillId="0" borderId="0" xfId="1" applyNumberFormat="1" applyFont="1"/>
    <xf numFmtId="164" fontId="4" fillId="0" borderId="0" xfId="1" applyNumberFormat="1" applyFont="1"/>
    <xf numFmtId="2" fontId="4" fillId="2" borderId="0" xfId="0" applyNumberFormat="1" applyFont="1" applyFill="1"/>
    <xf numFmtId="0" fontId="5" fillId="0" borderId="0" xfId="0" applyFon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1" applyNumberFormat="1" applyFont="1"/>
    <xf numFmtId="0" fontId="5" fillId="0" borderId="0" xfId="0" applyNumberFormat="1" applyFont="1" applyFill="1"/>
    <xf numFmtId="0" fontId="4" fillId="0" borderId="0" xfId="1" applyNumberFormat="1" applyFont="1" applyFill="1"/>
    <xf numFmtId="0" fontId="4" fillId="2" borderId="0" xfId="0" applyFont="1" applyFill="1"/>
    <xf numFmtId="0" fontId="4" fillId="0" borderId="0" xfId="0" applyFont="1" applyFill="1"/>
    <xf numFmtId="0" fontId="5" fillId="2" borderId="0" xfId="0" applyFont="1" applyFill="1"/>
    <xf numFmtId="10" fontId="4" fillId="0" borderId="0" xfId="1" applyNumberFormat="1" applyFont="1"/>
    <xf numFmtId="166" fontId="4" fillId="0" borderId="0" xfId="0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20603674540683"/>
          <c:y val="8.7248328524208246E-2"/>
          <c:w val="0.77723840769903751"/>
          <c:h val="0.7457450248437153"/>
        </c:manualLayout>
      </c:layout>
      <c:scatterChart>
        <c:scatterStyle val="lineMarker"/>
        <c:varyColors val="0"/>
        <c:ser>
          <c:idx val="0"/>
          <c:order val="0"/>
          <c:tx>
            <c:strRef>
              <c:f>Measurements!$S$9</c:f>
              <c:strCache>
                <c:ptCount val="1"/>
                <c:pt idx="0">
                  <c:v>R (with  direct meas)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Measurements!$Q$10:$Q$25</c:f>
              <c:numCache>
                <c:formatCode>General</c:formatCode>
                <c:ptCount val="16"/>
                <c:pt idx="0">
                  <c:v>87.416666666666657</c:v>
                </c:pt>
                <c:pt idx="1">
                  <c:v>82.416666666666657</c:v>
                </c:pt>
                <c:pt idx="2">
                  <c:v>77.416666666666657</c:v>
                </c:pt>
                <c:pt idx="3">
                  <c:v>72.416666666666657</c:v>
                </c:pt>
                <c:pt idx="4">
                  <c:v>67.416666666666657</c:v>
                </c:pt>
                <c:pt idx="5">
                  <c:v>62.416666666666657</c:v>
                </c:pt>
                <c:pt idx="6">
                  <c:v>57.416666666666657</c:v>
                </c:pt>
                <c:pt idx="7">
                  <c:v>52.416666666666657</c:v>
                </c:pt>
                <c:pt idx="8">
                  <c:v>47.416666666666657</c:v>
                </c:pt>
                <c:pt idx="9">
                  <c:v>42.416666666666671</c:v>
                </c:pt>
                <c:pt idx="10">
                  <c:v>37.416666666666671</c:v>
                </c:pt>
                <c:pt idx="11">
                  <c:v>32.416666666666671</c:v>
                </c:pt>
                <c:pt idx="12">
                  <c:v>27.416666666666671</c:v>
                </c:pt>
                <c:pt idx="13">
                  <c:v>22.416666666666671</c:v>
                </c:pt>
                <c:pt idx="14">
                  <c:v>17.416666666666671</c:v>
                </c:pt>
                <c:pt idx="15">
                  <c:v>56.166666666666657</c:v>
                </c:pt>
              </c:numCache>
            </c:numRef>
          </c:xVal>
          <c:yVal>
            <c:numRef>
              <c:f>Measurements!$S$10:$S$25</c:f>
              <c:numCache>
                <c:formatCode>General</c:formatCode>
                <c:ptCount val="16"/>
                <c:pt idx="0">
                  <c:v>0.82358870967741937</c:v>
                </c:pt>
                <c:pt idx="1">
                  <c:v>0.38508064516129031</c:v>
                </c:pt>
                <c:pt idx="2">
                  <c:v>0.17741935483870966</c:v>
                </c:pt>
                <c:pt idx="3">
                  <c:v>4.2338709677419345E-2</c:v>
                </c:pt>
                <c:pt idx="4">
                  <c:v>1.6129032258064516E-2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1.4112903225806453E-2</c:v>
                </c:pt>
                <c:pt idx="9">
                  <c:v>2.1169354838709676E-2</c:v>
                </c:pt>
                <c:pt idx="10">
                  <c:v>3.125E-2</c:v>
                </c:pt>
                <c:pt idx="11">
                  <c:v>3.5282258064516125E-2</c:v>
                </c:pt>
                <c:pt idx="12">
                  <c:v>3.7298387096774195E-2</c:v>
                </c:pt>
                <c:pt idx="13">
                  <c:v>4.5362903225806453E-2</c:v>
                </c:pt>
                <c:pt idx="14">
                  <c:v>4.8387096774193547E-2</c:v>
                </c:pt>
                <c:pt idx="15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Measurements!$T$9</c:f>
              <c:strCache>
                <c:ptCount val="1"/>
                <c:pt idx="0">
                  <c:v>R (norm)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Measurements!$Q$10:$Q$25</c:f>
              <c:numCache>
                <c:formatCode>General</c:formatCode>
                <c:ptCount val="16"/>
                <c:pt idx="0">
                  <c:v>87.416666666666657</c:v>
                </c:pt>
                <c:pt idx="1">
                  <c:v>82.416666666666657</c:v>
                </c:pt>
                <c:pt idx="2">
                  <c:v>77.416666666666657</c:v>
                </c:pt>
                <c:pt idx="3">
                  <c:v>72.416666666666657</c:v>
                </c:pt>
                <c:pt idx="4">
                  <c:v>67.416666666666657</c:v>
                </c:pt>
                <c:pt idx="5">
                  <c:v>62.416666666666657</c:v>
                </c:pt>
                <c:pt idx="6">
                  <c:v>57.416666666666657</c:v>
                </c:pt>
                <c:pt idx="7">
                  <c:v>52.416666666666657</c:v>
                </c:pt>
                <c:pt idx="8">
                  <c:v>47.416666666666657</c:v>
                </c:pt>
                <c:pt idx="9">
                  <c:v>42.416666666666671</c:v>
                </c:pt>
                <c:pt idx="10">
                  <c:v>37.416666666666671</c:v>
                </c:pt>
                <c:pt idx="11">
                  <c:v>32.416666666666671</c:v>
                </c:pt>
                <c:pt idx="12">
                  <c:v>27.416666666666671</c:v>
                </c:pt>
                <c:pt idx="13">
                  <c:v>22.416666666666671</c:v>
                </c:pt>
                <c:pt idx="14">
                  <c:v>17.416666666666671</c:v>
                </c:pt>
                <c:pt idx="15">
                  <c:v>56.166666666666657</c:v>
                </c:pt>
              </c:numCache>
            </c:numRef>
          </c:xVal>
          <c:yVal>
            <c:numRef>
              <c:f>Measurements!$T$10:$T$25</c:f>
              <c:numCache>
                <c:formatCode>0.0%</c:formatCode>
                <c:ptCount val="16"/>
                <c:pt idx="0">
                  <c:v>0.66325221067753048</c:v>
                </c:pt>
                <c:pt idx="1">
                  <c:v>0.31011302873784169</c:v>
                </c:pt>
                <c:pt idx="2">
                  <c:v>0.14287930119858672</c:v>
                </c:pt>
                <c:pt idx="3">
                  <c:v>3.4096196876935464E-2</c:v>
                </c:pt>
                <c:pt idx="4">
                  <c:v>1.2989027381689703E-2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1.1365398958978491E-2</c:v>
                </c:pt>
                <c:pt idx="9">
                  <c:v>1.7048098438467735E-2</c:v>
                </c:pt>
                <c:pt idx="10">
                  <c:v>2.5166240552023801E-2</c:v>
                </c:pt>
                <c:pt idx="11">
                  <c:v>2.8413497397446225E-2</c:v>
                </c:pt>
                <c:pt idx="12">
                  <c:v>3.003712582015744E-2</c:v>
                </c:pt>
                <c:pt idx="13">
                  <c:v>3.6531639511002294E-2</c:v>
                </c:pt>
                <c:pt idx="14">
                  <c:v>3.896708214506911E-2</c:v>
                </c:pt>
                <c:pt idx="15">
                  <c:v>0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Measurements!$Z$9</c:f>
              <c:strCache>
                <c:ptCount val="1"/>
                <c:pt idx="0">
                  <c:v>R (model)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Measurements!$V$10:$V$100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Measurements!$Z$10:$Z$100</c:f>
              <c:numCache>
                <c:formatCode>General</c:formatCode>
                <c:ptCount val="91"/>
                <c:pt idx="0">
                  <c:v>3.896708214506911E-2</c:v>
                </c:pt>
                <c:pt idx="1">
                  <c:v>3.8951169118003143E-2</c:v>
                </c:pt>
                <c:pt idx="2">
                  <c:v>3.8903425202547248E-2</c:v>
                </c:pt>
                <c:pt idx="3">
                  <c:v>3.8823835977560457E-2</c:v>
                </c:pt>
                <c:pt idx="4">
                  <c:v>3.8712377680954188E-2</c:v>
                </c:pt>
                <c:pt idx="5">
                  <c:v>3.8569017623054397E-2</c:v>
                </c:pt>
                <c:pt idx="6">
                  <c:v>3.8393714772638261E-2</c:v>
                </c:pt>
                <c:pt idx="7">
                  <c:v>3.8186420523082035E-2</c:v>
                </c:pt>
                <c:pt idx="8">
                  <c:v>3.7947079648334513E-2</c:v>
                </c:pt>
                <c:pt idx="9">
                  <c:v>3.7675631460828252E-2</c:v>
                </c:pt>
                <c:pt idx="10">
                  <c:v>3.7372011185983517E-2</c:v>
                </c:pt>
                <c:pt idx="11">
                  <c:v>3.7036151570684468E-2</c:v>
                </c:pt>
                <c:pt idx="12">
                  <c:v>3.6667984746042756E-2</c:v>
                </c:pt>
                <c:pt idx="13">
                  <c:v>3.6267444367950853E-2</c:v>
                </c:pt>
                <c:pt idx="14">
                  <c:v>3.5834468062403362E-2</c:v>
                </c:pt>
                <c:pt idx="15">
                  <c:v>3.5369000206376212E-2</c:v>
                </c:pt>
                <c:pt idx="16">
                  <c:v>3.4870995079247916E-2</c:v>
                </c:pt>
                <c:pt idx="17">
                  <c:v>3.4340420424380222E-2</c:v>
                </c:pt>
                <c:pt idx="18">
                  <c:v>3.3777261465606327E-2</c:v>
                </c:pt>
                <c:pt idx="19">
                  <c:v>3.3181525429071462E-2</c:v>
                </c:pt>
                <c:pt idx="20">
                  <c:v>3.2553246627210444E-2</c:v>
                </c:pt>
                <c:pt idx="21">
                  <c:v>3.1892492168711935E-2</c:v>
                </c:pt>
                <c:pt idx="22">
                  <c:v>3.1199368366207077E-2</c:v>
                </c:pt>
                <c:pt idx="23">
                  <c:v>3.0474027922238307E-2</c:v>
                </c:pt>
                <c:pt idx="24">
                  <c:v>2.9716677983933876E-2</c:v>
                </c:pt>
                <c:pt idx="25">
                  <c:v>2.8927589167870766E-2</c:v>
                </c:pt>
                <c:pt idx="26">
                  <c:v>2.8107105669009817E-2</c:v>
                </c:pt>
                <c:pt idx="27">
                  <c:v>2.7255656581508549E-2</c:v>
                </c:pt>
                <c:pt idx="28">
                  <c:v>2.6373768574854104E-2</c:v>
                </c:pt>
                <c:pt idx="29">
                  <c:v>2.5462080086341148E-2</c:v>
                </c:pt>
                <c:pt idx="30">
                  <c:v>2.4521357210702543E-2</c:v>
                </c:pt>
                <c:pt idx="31">
                  <c:v>2.3552511489973147E-2</c:v>
                </c:pt>
                <c:pt idx="32">
                  <c:v>2.2556619831765542E-2</c:v>
                </c:pt>
                <c:pt idx="33">
                  <c:v>2.1534946812433061E-2</c:v>
                </c:pt>
                <c:pt idx="34">
                  <c:v>2.0488969653528061E-2</c:v>
                </c:pt>
                <c:pt idx="35">
                  <c:v>1.9420406196017009E-2</c:v>
                </c:pt>
                <c:pt idx="36">
                  <c:v>1.8331246237457435E-2</c:v>
                </c:pt>
                <c:pt idx="37">
                  <c:v>1.7223786643414243E-2</c:v>
                </c:pt>
                <c:pt idx="38">
                  <c:v>1.6100670696537069E-2</c:v>
                </c:pt>
                <c:pt idx="39">
                  <c:v>1.4964932205776842E-2</c:v>
                </c:pt>
                <c:pt idx="40">
                  <c:v>1.382004496516856E-2</c:v>
                </c:pt>
                <c:pt idx="41">
                  <c:v>1.2669978227561541E-2</c:v>
                </c:pt>
                <c:pt idx="42">
                  <c:v>1.1519258944930741E-2</c:v>
                </c:pt>
                <c:pt idx="43">
                  <c:v>1.0373041624943256E-2</c:v>
                </c:pt>
                <c:pt idx="44">
                  <c:v>9.2371867649989215E-3</c:v>
                </c:pt>
                <c:pt idx="45">
                  <c:v>8.1183489520100516E-3</c:v>
                </c:pt>
                <c:pt idx="46">
                  <c:v>7.0240758610410165E-3</c:v>
                </c:pt>
                <c:pt idx="47">
                  <c:v>5.9629195512792841E-3</c:v>
                </c:pt>
                <c:pt idx="48">
                  <c:v>4.9445616467830421E-3</c:v>
                </c:pt>
                <c:pt idx="49">
                  <c:v>3.9799542056927735E-3</c:v>
                </c:pt>
                <c:pt idx="50">
                  <c:v>3.0814783293682578E-3</c:v>
                </c:pt>
                <c:pt idx="51">
                  <c:v>2.2631228472128496E-3</c:v>
                </c:pt>
                <c:pt idx="52">
                  <c:v>1.5406857396334372E-3</c:v>
                </c:pt>
                <c:pt idx="53">
                  <c:v>9.3200133755647595E-4</c:v>
                </c:pt>
                <c:pt idx="54">
                  <c:v>4.5719677030735864E-4</c:v>
                </c:pt>
                <c:pt idx="55">
                  <c:v>1.3898163407745749E-4</c:v>
                </c:pt>
                <c:pt idx="56">
                  <c:v>2.9754320363901227E-6</c:v>
                </c:pt>
                <c:pt idx="57">
                  <c:v>7.8078007926735271E-5</c:v>
                </c:pt>
                <c:pt idx="58">
                  <c:v>3.9688897380826252E-4</c:v>
                </c:pt>
                <c:pt idx="59">
                  <c:v>9.9618303872944011E-4</c:v>
                </c:pt>
                <c:pt idx="60">
                  <c:v>1.917449201508144E-3</c:v>
                </c:pt>
                <c:pt idx="61">
                  <c:v>3.2075030051201682E-3</c:v>
                </c:pt>
                <c:pt idx="62">
                  <c:v>4.9191824956597739E-3</c:v>
                </c:pt>
                <c:pt idx="63">
                  <c:v>7.1121402255551079E-3</c:v>
                </c:pt>
                <c:pt idx="64">
                  <c:v>9.8537456372257658E-3</c:v>
                </c:pt>
                <c:pt idx="65">
                  <c:v>1.3220114518561648E-2</c:v>
                </c:pt>
                <c:pt idx="66">
                  <c:v>1.7297285007174656E-2</c:v>
                </c:pt>
                <c:pt idx="67">
                  <c:v>2.2182562923869643E-2</c:v>
                </c:pt>
                <c:pt idx="68">
                  <c:v>2.7986063144402881E-2</c:v>
                </c:pt>
                <c:pt idx="69">
                  <c:v>3.4832478404090539E-2</c:v>
                </c:pt>
                <c:pt idx="70">
                  <c:v>4.2863112534573915E-2</c:v>
                </c:pt>
                <c:pt idx="71">
                  <c:v>5.2238221856960365E-2</c:v>
                </c:pt>
                <c:pt idx="72">
                  <c:v>6.3139716549981129E-2</c:v>
                </c:pt>
                <c:pt idx="73">
                  <c:v>7.5774283586501262E-2</c:v>
                </c:pt>
                <c:pt idx="74">
                  <c:v>9.0377004675254377E-2</c:v>
                </c:pt>
                <c:pt idx="75">
                  <c:v>0.10721555704504818</c:v>
                </c:pt>
                <c:pt idx="76">
                  <c:v>0.12659510248111386</c:v>
                </c:pt>
                <c:pt idx="77">
                  <c:v>0.14886399154676849</c:v>
                </c:pt>
                <c:pt idx="78">
                  <c:v>0.1744204363889412</c:v>
                </c:pt>
                <c:pt idx="79">
                  <c:v>0.20372033819939578</c:v>
                </c:pt>
                <c:pt idx="80">
                  <c:v>0.23728649591029327</c:v>
                </c:pt>
                <c:pt idx="81">
                  <c:v>0.27571947314079059</c:v>
                </c:pt>
                <c:pt idx="82">
                  <c:v>0.31971046350231791</c:v>
                </c:pt>
                <c:pt idx="83">
                  <c:v>0.37005657366413525</c:v>
                </c:pt>
                <c:pt idx="84">
                  <c:v>0.4276790437359656</c:v>
                </c:pt>
                <c:pt idx="85">
                  <c:v>0.49364505168958911</c:v>
                </c:pt>
                <c:pt idx="86">
                  <c:v>0.5691939108841686</c:v>
                </c:pt>
                <c:pt idx="87">
                  <c:v>0.65576867820299534</c:v>
                </c:pt>
                <c:pt idx="88">
                  <c:v>0.75505445956003636</c:v>
                </c:pt>
                <c:pt idx="89">
                  <c:v>0.86902504954329174</c:v>
                </c:pt>
                <c:pt idx="90">
                  <c:v>0.99999999999999933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654808"/>
        <c:axId val="267518344"/>
      </c:scatterChart>
      <c:valAx>
        <c:axId val="190654808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of incidence (°)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0"/>
        <c:majorTickMark val="cross"/>
        <c:minorTickMark val="in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7518344"/>
        <c:crosses val="autoZero"/>
        <c:crossBetween val="midCat"/>
        <c:majorUnit val="10"/>
      </c:valAx>
      <c:valAx>
        <c:axId val="2675183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reflectivity R in TM polarization</a:t>
                </a:r>
              </a:p>
            </c:rich>
          </c:tx>
          <c:layout>
            <c:manualLayout>
              <c:xMode val="edge"/>
              <c:yMode val="edge"/>
              <c:x val="1.1807742782152233E-2"/>
              <c:y val="8.32262087657507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cross"/>
        <c:minorTickMark val="in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654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15441819772528"/>
          <c:y val="0.19009963139014274"/>
          <c:w val="0.36191338582677163"/>
          <c:h val="0.258681102362204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20603674540683"/>
          <c:y val="8.7248328524208246E-2"/>
          <c:w val="0.77723840769903751"/>
          <c:h val="0.7457450248437153"/>
        </c:manualLayout>
      </c:layout>
      <c:scatterChart>
        <c:scatterStyle val="lineMarker"/>
        <c:varyColors val="0"/>
        <c:ser>
          <c:idx val="2"/>
          <c:order val="0"/>
          <c:tx>
            <c:v>model, n = 1.63</c:v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Measurements!$V$10:$V$100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Measurements!$AC$10:$AC$100</c:f>
              <c:numCache>
                <c:formatCode>General</c:formatCode>
                <c:ptCount val="91"/>
                <c:pt idx="0">
                  <c:v>5.7381196778903826E-2</c:v>
                </c:pt>
                <c:pt idx="1">
                  <c:v>5.7359749212160915E-2</c:v>
                </c:pt>
                <c:pt idx="2">
                  <c:v>5.7295399828011455E-2</c:v>
                </c:pt>
                <c:pt idx="3">
                  <c:v>5.7188128667499637E-2</c:v>
                </c:pt>
                <c:pt idx="4">
                  <c:v>5.7037902776163288E-2</c:v>
                </c:pt>
                <c:pt idx="5">
                  <c:v>5.684467667362425E-2</c:v>
                </c:pt>
                <c:pt idx="6">
                  <c:v>5.6608393018851295E-2</c:v>
                </c:pt>
                <c:pt idx="7">
                  <c:v>5.6328983479036011E-2</c:v>
                </c:pt>
                <c:pt idx="8">
                  <c:v>5.6006369812447415E-2</c:v>
                </c:pt>
                <c:pt idx="9">
                  <c:v>5.5640465178170617E-2</c:v>
                </c:pt>
                <c:pt idx="10">
                  <c:v>5.5231175688324224E-2</c:v>
                </c:pt>
                <c:pt idx="11">
                  <c:v>5.4778402221217118E-2</c:v>
                </c:pt>
                <c:pt idx="12">
                  <c:v>5.4282042516984839E-2</c:v>
                </c:pt>
                <c:pt idx="13">
                  <c:v>5.3741993580574403E-2</c:v>
                </c:pt>
                <c:pt idx="14">
                  <c:v>5.31581544205601E-2</c:v>
                </c:pt>
                <c:pt idx="15">
                  <c:v>5.2530429156222302E-2</c:v>
                </c:pt>
                <c:pt idx="16">
                  <c:v>5.1858730529646797E-2</c:v>
                </c:pt>
                <c:pt idx="17">
                  <c:v>5.114298386436323E-2</c:v>
                </c:pt>
                <c:pt idx="18">
                  <c:v>5.038313151729059E-2</c:v>
                </c:pt>
                <c:pt idx="19">
                  <c:v>4.9579137876567959E-2</c:v>
                </c:pt>
                <c:pt idx="20">
                  <c:v>4.8730994964286428E-2</c:v>
                </c:pt>
                <c:pt idx="21">
                  <c:v>4.7838728710292593E-2</c:v>
                </c:pt>
                <c:pt idx="22">
                  <c:v>4.6902405971189602E-2</c:v>
                </c:pt>
                <c:pt idx="23">
                  <c:v>4.5922142377531804E-2</c:v>
                </c:pt>
                <c:pt idx="24">
                  <c:v>4.4898111102104121E-2</c:v>
                </c:pt>
                <c:pt idx="25">
                  <c:v>4.3830552653230256E-2</c:v>
                </c:pt>
                <c:pt idx="26">
                  <c:v>4.2719785809421637E-2</c:v>
                </c:pt>
                <c:pt idx="27">
                  <c:v>4.1566219825519883E-2</c:v>
                </c:pt>
                <c:pt idx="28">
                  <c:v>4.037036805600442E-2</c:v>
                </c:pt>
                <c:pt idx="29">
                  <c:v>3.9132863158541788E-2</c:v>
                </c:pt>
                <c:pt idx="30">
                  <c:v>3.7854474060401405E-2</c:v>
                </c:pt>
                <c:pt idx="31">
                  <c:v>3.6536124892329824E-2</c:v>
                </c:pt>
                <c:pt idx="32">
                  <c:v>3.5178916119193292E-2</c:v>
                </c:pt>
                <c:pt idx="33">
                  <c:v>3.3784148124526452E-2</c:v>
                </c:pt>
                <c:pt idx="34">
                  <c:v>3.2353347537492874E-2</c:v>
                </c:pt>
                <c:pt idx="35">
                  <c:v>3.0888296626150492E-2</c:v>
                </c:pt>
                <c:pt idx="36">
                  <c:v>2.9391066120875557E-2</c:v>
                </c:pt>
                <c:pt idx="37">
                  <c:v>2.7864051876970466E-2</c:v>
                </c:pt>
                <c:pt idx="38">
                  <c:v>2.6310015836595851E-2</c:v>
                </c:pt>
                <c:pt idx="39">
                  <c:v>2.4732131808068332E-2</c:v>
                </c:pt>
                <c:pt idx="40">
                  <c:v>2.3134036646225067E-2</c:v>
                </c:pt>
                <c:pt idx="41">
                  <c:v>2.1519887492104411E-2</c:v>
                </c:pt>
                <c:pt idx="42">
                  <c:v>1.9894425814922602E-2</c:v>
                </c:pt>
                <c:pt idx="43">
                  <c:v>1.8263049095763356E-2</c:v>
                </c:pt>
                <c:pt idx="44">
                  <c:v>1.6631891102283455E-2</c:v>
                </c:pt>
                <c:pt idx="45">
                  <c:v>1.500791182912707E-2</c:v>
                </c:pt>
                <c:pt idx="46">
                  <c:v>1.3398998322015188E-2</c:v>
                </c:pt>
                <c:pt idx="47">
                  <c:v>1.181407776742037E-2</c:v>
                </c:pt>
                <c:pt idx="48">
                  <c:v>1.026324441761646E-2</c:v>
                </c:pt>
                <c:pt idx="49">
                  <c:v>8.7579021365340234E-3</c:v>
                </c:pt>
                <c:pt idx="50">
                  <c:v>7.3109245997598493E-3</c:v>
                </c:pt>
                <c:pt idx="51">
                  <c:v>5.9368354674937864E-3</c:v>
                </c:pt>
                <c:pt idx="52">
                  <c:v>4.6520111785862206E-3</c:v>
                </c:pt>
                <c:pt idx="53">
                  <c:v>3.4749093943349943E-3</c:v>
                </c:pt>
                <c:pt idx="54">
                  <c:v>2.4263265613178771E-3</c:v>
                </c:pt>
                <c:pt idx="55">
                  <c:v>1.5296885736309214E-3</c:v>
                </c:pt>
                <c:pt idx="56">
                  <c:v>8.1137910895688278E-4</c:v>
                </c:pt>
                <c:pt idx="57">
                  <c:v>3.0111090479186762E-4</c:v>
                </c:pt>
                <c:pt idx="58">
                  <c:v>3.2346048746269592E-5</c:v>
                </c:pt>
                <c:pt idx="59">
                  <c:v>4.2772301527113129E-5</c:v>
                </c:pt>
                <c:pt idx="60">
                  <c:v>3.7484357878931268E-4</c:v>
                </c:pt>
                <c:pt idx="61">
                  <c:v>1.0763940196497951E-3</c:v>
                </c:pt>
                <c:pt idx="62">
                  <c:v>2.2013366029843208E-3</c:v>
                </c:pt>
                <c:pt idx="63">
                  <c:v>3.8104590834422496E-3</c:v>
                </c:pt>
                <c:pt idx="64">
                  <c:v>5.9723321631555129E-3</c:v>
                </c:pt>
                <c:pt idx="65">
                  <c:v>8.7643473604682026E-3</c:v>
                </c:pt>
                <c:pt idx="66">
                  <c:v>1.2273905067097869E-2</c:v>
                </c:pt>
                <c:pt idx="67">
                  <c:v>1.6599776902521485E-2</c:v>
                </c:pt>
                <c:pt idx="68">
                  <c:v>2.1853670805561103E-2</c:v>
                </c:pt>
                <c:pt idx="69">
                  <c:v>2.8162032504728124E-2</c:v>
                </c:pt>
                <c:pt idx="70">
                  <c:v>3.5668123275386612E-2</c:v>
                </c:pt>
                <c:pt idx="71">
                  <c:v>4.453442146580202E-2</c:v>
                </c:pt>
                <c:pt idx="72">
                  <c:v>5.4945404459267988E-2</c:v>
                </c:pt>
                <c:pt idx="73">
                  <c:v>6.7110778917407771E-2</c:v>
                </c:pt>
                <c:pt idx="74">
                  <c:v>8.1269240802063158E-2</c:v>
                </c:pt>
                <c:pt idx="75">
                  <c:v>9.7692863410495615E-2</c:v>
                </c:pt>
                <c:pt idx="76">
                  <c:v>0.11669223225842483</c:v>
                </c:pt>
                <c:pt idx="77">
                  <c:v>0.13862247110244497</c:v>
                </c:pt>
                <c:pt idx="78">
                  <c:v>0.16389033498658601</c:v>
                </c:pt>
                <c:pt idx="79">
                  <c:v>0.19296258558007309</c:v>
                </c:pt>
                <c:pt idx="80">
                  <c:v>0.22637591339232488</c:v>
                </c:pt>
                <c:pt idx="81">
                  <c:v>0.26474873351285627</c:v>
                </c:pt>
                <c:pt idx="82">
                  <c:v>0.30879526001597674</c:v>
                </c:pt>
                <c:pt idx="83">
                  <c:v>0.35934236396947822</c:v>
                </c:pt>
                <c:pt idx="84">
                  <c:v>0.41734984758304805</c:v>
                </c:pt>
                <c:pt idx="85">
                  <c:v>0.48393493112151664</c:v>
                </c:pt>
                <c:pt idx="86">
                  <c:v>0.5604019615238498</c:v>
                </c:pt>
                <c:pt idx="87">
                  <c:v>0.64827862816166104</c:v>
                </c:pt>
                <c:pt idx="88">
                  <c:v>0.74936033369501787</c:v>
                </c:pt>
                <c:pt idx="89">
                  <c:v>0.86576484672785026</c:v>
                </c:pt>
                <c:pt idx="90">
                  <c:v>0.99999999999999933</c:v>
                </c:pt>
              </c:numCache>
            </c:numRef>
          </c:yVal>
          <c:smooth val="0"/>
        </c:ser>
        <c:ser>
          <c:idx val="0"/>
          <c:order val="1"/>
          <c:tx>
            <c:v>measurement</c:v>
          </c:tx>
          <c:spPr>
            <a:ln w="28575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Measurements!$Q$10:$Q$25</c:f>
              <c:numCache>
                <c:formatCode>General</c:formatCode>
                <c:ptCount val="16"/>
                <c:pt idx="0">
                  <c:v>87.416666666666657</c:v>
                </c:pt>
                <c:pt idx="1">
                  <c:v>82.416666666666657</c:v>
                </c:pt>
                <c:pt idx="2">
                  <c:v>77.416666666666657</c:v>
                </c:pt>
                <c:pt idx="3">
                  <c:v>72.416666666666657</c:v>
                </c:pt>
                <c:pt idx="4">
                  <c:v>67.416666666666657</c:v>
                </c:pt>
                <c:pt idx="5">
                  <c:v>62.416666666666657</c:v>
                </c:pt>
                <c:pt idx="6">
                  <c:v>57.416666666666657</c:v>
                </c:pt>
                <c:pt idx="7">
                  <c:v>52.416666666666657</c:v>
                </c:pt>
                <c:pt idx="8">
                  <c:v>47.416666666666657</c:v>
                </c:pt>
                <c:pt idx="9">
                  <c:v>42.416666666666671</c:v>
                </c:pt>
                <c:pt idx="10">
                  <c:v>37.416666666666671</c:v>
                </c:pt>
                <c:pt idx="11">
                  <c:v>32.416666666666671</c:v>
                </c:pt>
                <c:pt idx="12">
                  <c:v>27.416666666666671</c:v>
                </c:pt>
                <c:pt idx="13">
                  <c:v>22.416666666666671</c:v>
                </c:pt>
                <c:pt idx="14">
                  <c:v>17.416666666666671</c:v>
                </c:pt>
                <c:pt idx="15">
                  <c:v>56.166666666666657</c:v>
                </c:pt>
              </c:numCache>
            </c:numRef>
          </c:xVal>
          <c:yVal>
            <c:numRef>
              <c:f>Measurements!$S$10:$S$25</c:f>
              <c:numCache>
                <c:formatCode>General</c:formatCode>
                <c:ptCount val="16"/>
                <c:pt idx="0">
                  <c:v>0.82358870967741937</c:v>
                </c:pt>
                <c:pt idx="1">
                  <c:v>0.38508064516129031</c:v>
                </c:pt>
                <c:pt idx="2">
                  <c:v>0.17741935483870966</c:v>
                </c:pt>
                <c:pt idx="3">
                  <c:v>4.2338709677419345E-2</c:v>
                </c:pt>
                <c:pt idx="4">
                  <c:v>1.6129032258064516E-2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1.4112903225806453E-2</c:v>
                </c:pt>
                <c:pt idx="9">
                  <c:v>2.1169354838709676E-2</c:v>
                </c:pt>
                <c:pt idx="10">
                  <c:v>3.125E-2</c:v>
                </c:pt>
                <c:pt idx="11">
                  <c:v>3.5282258064516125E-2</c:v>
                </c:pt>
                <c:pt idx="12">
                  <c:v>3.7298387096774195E-2</c:v>
                </c:pt>
                <c:pt idx="13">
                  <c:v>4.5362903225806453E-2</c:v>
                </c:pt>
                <c:pt idx="14">
                  <c:v>4.8387096774193547E-2</c:v>
                </c:pt>
                <c:pt idx="15">
                  <c:v>0</c:v>
                </c:pt>
              </c:numCache>
            </c:numRef>
          </c:yVal>
          <c:smooth val="0"/>
        </c:ser>
        <c:ser>
          <c:idx val="3"/>
          <c:order val="2"/>
          <c:tx>
            <c:v>model, n = 1.49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Measurements!$V$10:$V$100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Measurements!$Z$10:$Z$100</c:f>
              <c:numCache>
                <c:formatCode>General</c:formatCode>
                <c:ptCount val="91"/>
                <c:pt idx="0">
                  <c:v>3.896708214506911E-2</c:v>
                </c:pt>
                <c:pt idx="1">
                  <c:v>3.8951169118003143E-2</c:v>
                </c:pt>
                <c:pt idx="2">
                  <c:v>3.8903425202547248E-2</c:v>
                </c:pt>
                <c:pt idx="3">
                  <c:v>3.8823835977560457E-2</c:v>
                </c:pt>
                <c:pt idx="4">
                  <c:v>3.8712377680954188E-2</c:v>
                </c:pt>
                <c:pt idx="5">
                  <c:v>3.8569017623054397E-2</c:v>
                </c:pt>
                <c:pt idx="6">
                  <c:v>3.8393714772638261E-2</c:v>
                </c:pt>
                <c:pt idx="7">
                  <c:v>3.8186420523082035E-2</c:v>
                </c:pt>
                <c:pt idx="8">
                  <c:v>3.7947079648334513E-2</c:v>
                </c:pt>
                <c:pt idx="9">
                  <c:v>3.7675631460828252E-2</c:v>
                </c:pt>
                <c:pt idx="10">
                  <c:v>3.7372011185983517E-2</c:v>
                </c:pt>
                <c:pt idx="11">
                  <c:v>3.7036151570684468E-2</c:v>
                </c:pt>
                <c:pt idx="12">
                  <c:v>3.6667984746042756E-2</c:v>
                </c:pt>
                <c:pt idx="13">
                  <c:v>3.6267444367950853E-2</c:v>
                </c:pt>
                <c:pt idx="14">
                  <c:v>3.5834468062403362E-2</c:v>
                </c:pt>
                <c:pt idx="15">
                  <c:v>3.5369000206376212E-2</c:v>
                </c:pt>
                <c:pt idx="16">
                  <c:v>3.4870995079247916E-2</c:v>
                </c:pt>
                <c:pt idx="17">
                  <c:v>3.4340420424380222E-2</c:v>
                </c:pt>
                <c:pt idx="18">
                  <c:v>3.3777261465606327E-2</c:v>
                </c:pt>
                <c:pt idx="19">
                  <c:v>3.3181525429071462E-2</c:v>
                </c:pt>
                <c:pt idx="20">
                  <c:v>3.2553246627210444E-2</c:v>
                </c:pt>
                <c:pt idx="21">
                  <c:v>3.1892492168711935E-2</c:v>
                </c:pt>
                <c:pt idx="22">
                  <c:v>3.1199368366207077E-2</c:v>
                </c:pt>
                <c:pt idx="23">
                  <c:v>3.0474027922238307E-2</c:v>
                </c:pt>
                <c:pt idx="24">
                  <c:v>2.9716677983933876E-2</c:v>
                </c:pt>
                <c:pt idx="25">
                  <c:v>2.8927589167870766E-2</c:v>
                </c:pt>
                <c:pt idx="26">
                  <c:v>2.8107105669009817E-2</c:v>
                </c:pt>
                <c:pt idx="27">
                  <c:v>2.7255656581508549E-2</c:v>
                </c:pt>
                <c:pt idx="28">
                  <c:v>2.6373768574854104E-2</c:v>
                </c:pt>
                <c:pt idx="29">
                  <c:v>2.5462080086341148E-2</c:v>
                </c:pt>
                <c:pt idx="30">
                  <c:v>2.4521357210702543E-2</c:v>
                </c:pt>
                <c:pt idx="31">
                  <c:v>2.3552511489973147E-2</c:v>
                </c:pt>
                <c:pt idx="32">
                  <c:v>2.2556619831765542E-2</c:v>
                </c:pt>
                <c:pt idx="33">
                  <c:v>2.1534946812433061E-2</c:v>
                </c:pt>
                <c:pt idx="34">
                  <c:v>2.0488969653528061E-2</c:v>
                </c:pt>
                <c:pt idx="35">
                  <c:v>1.9420406196017009E-2</c:v>
                </c:pt>
                <c:pt idx="36">
                  <c:v>1.8331246237457435E-2</c:v>
                </c:pt>
                <c:pt idx="37">
                  <c:v>1.7223786643414243E-2</c:v>
                </c:pt>
                <c:pt idx="38">
                  <c:v>1.6100670696537069E-2</c:v>
                </c:pt>
                <c:pt idx="39">
                  <c:v>1.4964932205776842E-2</c:v>
                </c:pt>
                <c:pt idx="40">
                  <c:v>1.382004496516856E-2</c:v>
                </c:pt>
                <c:pt idx="41">
                  <c:v>1.2669978227561541E-2</c:v>
                </c:pt>
                <c:pt idx="42">
                  <c:v>1.1519258944930741E-2</c:v>
                </c:pt>
                <c:pt idx="43">
                  <c:v>1.0373041624943256E-2</c:v>
                </c:pt>
                <c:pt idx="44">
                  <c:v>9.2371867649989215E-3</c:v>
                </c:pt>
                <c:pt idx="45">
                  <c:v>8.1183489520100516E-3</c:v>
                </c:pt>
                <c:pt idx="46">
                  <c:v>7.0240758610410165E-3</c:v>
                </c:pt>
                <c:pt idx="47">
                  <c:v>5.9629195512792841E-3</c:v>
                </c:pt>
                <c:pt idx="48">
                  <c:v>4.9445616467830421E-3</c:v>
                </c:pt>
                <c:pt idx="49">
                  <c:v>3.9799542056927735E-3</c:v>
                </c:pt>
                <c:pt idx="50">
                  <c:v>3.0814783293682578E-3</c:v>
                </c:pt>
                <c:pt idx="51">
                  <c:v>2.2631228472128496E-3</c:v>
                </c:pt>
                <c:pt idx="52">
                  <c:v>1.5406857396334372E-3</c:v>
                </c:pt>
                <c:pt idx="53">
                  <c:v>9.3200133755647595E-4</c:v>
                </c:pt>
                <c:pt idx="54">
                  <c:v>4.5719677030735864E-4</c:v>
                </c:pt>
                <c:pt idx="55">
                  <c:v>1.3898163407745749E-4</c:v>
                </c:pt>
                <c:pt idx="56">
                  <c:v>2.9754320363901227E-6</c:v>
                </c:pt>
                <c:pt idx="57">
                  <c:v>7.8078007926735271E-5</c:v>
                </c:pt>
                <c:pt idx="58">
                  <c:v>3.9688897380826252E-4</c:v>
                </c:pt>
                <c:pt idx="59">
                  <c:v>9.9618303872944011E-4</c:v>
                </c:pt>
                <c:pt idx="60">
                  <c:v>1.917449201508144E-3</c:v>
                </c:pt>
                <c:pt idx="61">
                  <c:v>3.2075030051201682E-3</c:v>
                </c:pt>
                <c:pt idx="62">
                  <c:v>4.9191824956597739E-3</c:v>
                </c:pt>
                <c:pt idx="63">
                  <c:v>7.1121402255551079E-3</c:v>
                </c:pt>
                <c:pt idx="64">
                  <c:v>9.8537456372257658E-3</c:v>
                </c:pt>
                <c:pt idx="65">
                  <c:v>1.3220114518561648E-2</c:v>
                </c:pt>
                <c:pt idx="66">
                  <c:v>1.7297285007174656E-2</c:v>
                </c:pt>
                <c:pt idx="67">
                  <c:v>2.2182562923869643E-2</c:v>
                </c:pt>
                <c:pt idx="68">
                  <c:v>2.7986063144402881E-2</c:v>
                </c:pt>
                <c:pt idx="69">
                  <c:v>3.4832478404090539E-2</c:v>
                </c:pt>
                <c:pt idx="70">
                  <c:v>4.2863112534573915E-2</c:v>
                </c:pt>
                <c:pt idx="71">
                  <c:v>5.2238221856960365E-2</c:v>
                </c:pt>
                <c:pt idx="72">
                  <c:v>6.3139716549981129E-2</c:v>
                </c:pt>
                <c:pt idx="73">
                  <c:v>7.5774283586501262E-2</c:v>
                </c:pt>
                <c:pt idx="74">
                  <c:v>9.0377004675254377E-2</c:v>
                </c:pt>
                <c:pt idx="75">
                  <c:v>0.10721555704504818</c:v>
                </c:pt>
                <c:pt idx="76">
                  <c:v>0.12659510248111386</c:v>
                </c:pt>
                <c:pt idx="77">
                  <c:v>0.14886399154676849</c:v>
                </c:pt>
                <c:pt idx="78">
                  <c:v>0.1744204363889412</c:v>
                </c:pt>
                <c:pt idx="79">
                  <c:v>0.20372033819939578</c:v>
                </c:pt>
                <c:pt idx="80">
                  <c:v>0.23728649591029327</c:v>
                </c:pt>
                <c:pt idx="81">
                  <c:v>0.27571947314079059</c:v>
                </c:pt>
                <c:pt idx="82">
                  <c:v>0.31971046350231791</c:v>
                </c:pt>
                <c:pt idx="83">
                  <c:v>0.37005657366413525</c:v>
                </c:pt>
                <c:pt idx="84">
                  <c:v>0.4276790437359656</c:v>
                </c:pt>
                <c:pt idx="85">
                  <c:v>0.49364505168958911</c:v>
                </c:pt>
                <c:pt idx="86">
                  <c:v>0.5691939108841686</c:v>
                </c:pt>
                <c:pt idx="87">
                  <c:v>0.65576867820299534</c:v>
                </c:pt>
                <c:pt idx="88">
                  <c:v>0.75505445956003636</c:v>
                </c:pt>
                <c:pt idx="89">
                  <c:v>0.86902504954329174</c:v>
                </c:pt>
                <c:pt idx="90">
                  <c:v>0.99999999999999933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53928"/>
        <c:axId val="191654320"/>
      </c:scatterChart>
      <c:valAx>
        <c:axId val="191653928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of incidence (°)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0"/>
        <c:majorTickMark val="cross"/>
        <c:minorTickMark val="in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654320"/>
        <c:crosses val="autoZero"/>
        <c:crossBetween val="midCat"/>
        <c:majorUnit val="10"/>
      </c:valAx>
      <c:valAx>
        <c:axId val="191654320"/>
        <c:scaling>
          <c:orientation val="minMax"/>
          <c:max val="0.18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reflectivity R in TM polarization</a:t>
                </a:r>
              </a:p>
            </c:rich>
          </c:tx>
          <c:layout>
            <c:manualLayout>
              <c:xMode val="edge"/>
              <c:yMode val="edge"/>
              <c:x val="1.1807742782152233E-2"/>
              <c:y val="8.32262087657507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cross"/>
        <c:minorTickMark val="in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65392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15441819772528"/>
          <c:y val="0.19009963139014274"/>
          <c:w val="0.36191338582677163"/>
          <c:h val="0.210324328869441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20603674540683"/>
          <c:y val="8.7248328524208246E-2"/>
          <c:w val="0.77723840769903751"/>
          <c:h val="0.7457450248437153"/>
        </c:manualLayout>
      </c:layout>
      <c:scatterChart>
        <c:scatterStyle val="lineMarker"/>
        <c:varyColors val="0"/>
        <c:ser>
          <c:idx val="2"/>
          <c:order val="0"/>
          <c:tx>
            <c:strRef>
              <c:f>Measurements!$AC$9</c:f>
              <c:strCache>
                <c:ptCount val="1"/>
                <c:pt idx="0">
                  <c:v>R (fitted model)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Measurements!$V$10:$V$100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Measurements!$AC$10:$AC$100</c:f>
              <c:numCache>
                <c:formatCode>General</c:formatCode>
                <c:ptCount val="91"/>
                <c:pt idx="0">
                  <c:v>5.7381196778903826E-2</c:v>
                </c:pt>
                <c:pt idx="1">
                  <c:v>5.7359749212160915E-2</c:v>
                </c:pt>
                <c:pt idx="2">
                  <c:v>5.7295399828011455E-2</c:v>
                </c:pt>
                <c:pt idx="3">
                  <c:v>5.7188128667499637E-2</c:v>
                </c:pt>
                <c:pt idx="4">
                  <c:v>5.7037902776163288E-2</c:v>
                </c:pt>
                <c:pt idx="5">
                  <c:v>5.684467667362425E-2</c:v>
                </c:pt>
                <c:pt idx="6">
                  <c:v>5.6608393018851295E-2</c:v>
                </c:pt>
                <c:pt idx="7">
                  <c:v>5.6328983479036011E-2</c:v>
                </c:pt>
                <c:pt idx="8">
                  <c:v>5.6006369812447415E-2</c:v>
                </c:pt>
                <c:pt idx="9">
                  <c:v>5.5640465178170617E-2</c:v>
                </c:pt>
                <c:pt idx="10">
                  <c:v>5.5231175688324224E-2</c:v>
                </c:pt>
                <c:pt idx="11">
                  <c:v>5.4778402221217118E-2</c:v>
                </c:pt>
                <c:pt idx="12">
                  <c:v>5.4282042516984839E-2</c:v>
                </c:pt>
                <c:pt idx="13">
                  <c:v>5.3741993580574403E-2</c:v>
                </c:pt>
                <c:pt idx="14">
                  <c:v>5.31581544205601E-2</c:v>
                </c:pt>
                <c:pt idx="15">
                  <c:v>5.2530429156222302E-2</c:v>
                </c:pt>
                <c:pt idx="16">
                  <c:v>5.1858730529646797E-2</c:v>
                </c:pt>
                <c:pt idx="17">
                  <c:v>5.114298386436323E-2</c:v>
                </c:pt>
                <c:pt idx="18">
                  <c:v>5.038313151729059E-2</c:v>
                </c:pt>
                <c:pt idx="19">
                  <c:v>4.9579137876567959E-2</c:v>
                </c:pt>
                <c:pt idx="20">
                  <c:v>4.8730994964286428E-2</c:v>
                </c:pt>
                <c:pt idx="21">
                  <c:v>4.7838728710292593E-2</c:v>
                </c:pt>
                <c:pt idx="22">
                  <c:v>4.6902405971189602E-2</c:v>
                </c:pt>
                <c:pt idx="23">
                  <c:v>4.5922142377531804E-2</c:v>
                </c:pt>
                <c:pt idx="24">
                  <c:v>4.4898111102104121E-2</c:v>
                </c:pt>
                <c:pt idx="25">
                  <c:v>4.3830552653230256E-2</c:v>
                </c:pt>
                <c:pt idx="26">
                  <c:v>4.2719785809421637E-2</c:v>
                </c:pt>
                <c:pt idx="27">
                  <c:v>4.1566219825519883E-2</c:v>
                </c:pt>
                <c:pt idx="28">
                  <c:v>4.037036805600442E-2</c:v>
                </c:pt>
                <c:pt idx="29">
                  <c:v>3.9132863158541788E-2</c:v>
                </c:pt>
                <c:pt idx="30">
                  <c:v>3.7854474060401405E-2</c:v>
                </c:pt>
                <c:pt idx="31">
                  <c:v>3.6536124892329824E-2</c:v>
                </c:pt>
                <c:pt idx="32">
                  <c:v>3.5178916119193292E-2</c:v>
                </c:pt>
                <c:pt idx="33">
                  <c:v>3.3784148124526452E-2</c:v>
                </c:pt>
                <c:pt idx="34">
                  <c:v>3.2353347537492874E-2</c:v>
                </c:pt>
                <c:pt idx="35">
                  <c:v>3.0888296626150492E-2</c:v>
                </c:pt>
                <c:pt idx="36">
                  <c:v>2.9391066120875557E-2</c:v>
                </c:pt>
                <c:pt idx="37">
                  <c:v>2.7864051876970466E-2</c:v>
                </c:pt>
                <c:pt idx="38">
                  <c:v>2.6310015836595851E-2</c:v>
                </c:pt>
                <c:pt idx="39">
                  <c:v>2.4732131808068332E-2</c:v>
                </c:pt>
                <c:pt idx="40">
                  <c:v>2.3134036646225067E-2</c:v>
                </c:pt>
                <c:pt idx="41">
                  <c:v>2.1519887492104411E-2</c:v>
                </c:pt>
                <c:pt idx="42">
                  <c:v>1.9894425814922602E-2</c:v>
                </c:pt>
                <c:pt idx="43">
                  <c:v>1.8263049095763356E-2</c:v>
                </c:pt>
                <c:pt idx="44">
                  <c:v>1.6631891102283455E-2</c:v>
                </c:pt>
                <c:pt idx="45">
                  <c:v>1.500791182912707E-2</c:v>
                </c:pt>
                <c:pt idx="46">
                  <c:v>1.3398998322015188E-2</c:v>
                </c:pt>
                <c:pt idx="47">
                  <c:v>1.181407776742037E-2</c:v>
                </c:pt>
                <c:pt idx="48">
                  <c:v>1.026324441761646E-2</c:v>
                </c:pt>
                <c:pt idx="49">
                  <c:v>8.7579021365340234E-3</c:v>
                </c:pt>
                <c:pt idx="50">
                  <c:v>7.3109245997598493E-3</c:v>
                </c:pt>
                <c:pt idx="51">
                  <c:v>5.9368354674937864E-3</c:v>
                </c:pt>
                <c:pt idx="52">
                  <c:v>4.6520111785862206E-3</c:v>
                </c:pt>
                <c:pt idx="53">
                  <c:v>3.4749093943349943E-3</c:v>
                </c:pt>
                <c:pt idx="54">
                  <c:v>2.4263265613178771E-3</c:v>
                </c:pt>
                <c:pt idx="55">
                  <c:v>1.5296885736309214E-3</c:v>
                </c:pt>
                <c:pt idx="56">
                  <c:v>8.1137910895688278E-4</c:v>
                </c:pt>
                <c:pt idx="57">
                  <c:v>3.0111090479186762E-4</c:v>
                </c:pt>
                <c:pt idx="58">
                  <c:v>3.2346048746269592E-5</c:v>
                </c:pt>
                <c:pt idx="59">
                  <c:v>4.2772301527113129E-5</c:v>
                </c:pt>
                <c:pt idx="60">
                  <c:v>3.7484357878931268E-4</c:v>
                </c:pt>
                <c:pt idx="61">
                  <c:v>1.0763940196497951E-3</c:v>
                </c:pt>
                <c:pt idx="62">
                  <c:v>2.2013366029843208E-3</c:v>
                </c:pt>
                <c:pt idx="63">
                  <c:v>3.8104590834422496E-3</c:v>
                </c:pt>
                <c:pt idx="64">
                  <c:v>5.9723321631555129E-3</c:v>
                </c:pt>
                <c:pt idx="65">
                  <c:v>8.7643473604682026E-3</c:v>
                </c:pt>
                <c:pt idx="66">
                  <c:v>1.2273905067097869E-2</c:v>
                </c:pt>
                <c:pt idx="67">
                  <c:v>1.6599776902521485E-2</c:v>
                </c:pt>
                <c:pt idx="68">
                  <c:v>2.1853670805561103E-2</c:v>
                </c:pt>
                <c:pt idx="69">
                  <c:v>2.8162032504728124E-2</c:v>
                </c:pt>
                <c:pt idx="70">
                  <c:v>3.5668123275386612E-2</c:v>
                </c:pt>
                <c:pt idx="71">
                  <c:v>4.453442146580202E-2</c:v>
                </c:pt>
                <c:pt idx="72">
                  <c:v>5.4945404459267988E-2</c:v>
                </c:pt>
                <c:pt idx="73">
                  <c:v>6.7110778917407771E-2</c:v>
                </c:pt>
                <c:pt idx="74">
                  <c:v>8.1269240802063158E-2</c:v>
                </c:pt>
                <c:pt idx="75">
                  <c:v>9.7692863410495615E-2</c:v>
                </c:pt>
                <c:pt idx="76">
                  <c:v>0.11669223225842483</c:v>
                </c:pt>
                <c:pt idx="77">
                  <c:v>0.13862247110244497</c:v>
                </c:pt>
                <c:pt idx="78">
                  <c:v>0.16389033498658601</c:v>
                </c:pt>
                <c:pt idx="79">
                  <c:v>0.19296258558007309</c:v>
                </c:pt>
                <c:pt idx="80">
                  <c:v>0.22637591339232488</c:v>
                </c:pt>
                <c:pt idx="81">
                  <c:v>0.26474873351285627</c:v>
                </c:pt>
                <c:pt idx="82">
                  <c:v>0.30879526001597674</c:v>
                </c:pt>
                <c:pt idx="83">
                  <c:v>0.35934236396947822</c:v>
                </c:pt>
                <c:pt idx="84">
                  <c:v>0.41734984758304805</c:v>
                </c:pt>
                <c:pt idx="85">
                  <c:v>0.48393493112151664</c:v>
                </c:pt>
                <c:pt idx="86">
                  <c:v>0.5604019615238498</c:v>
                </c:pt>
                <c:pt idx="87">
                  <c:v>0.64827862816166104</c:v>
                </c:pt>
                <c:pt idx="88">
                  <c:v>0.74936033369501787</c:v>
                </c:pt>
                <c:pt idx="89">
                  <c:v>0.86576484672785026</c:v>
                </c:pt>
                <c:pt idx="90">
                  <c:v>0.99999999999999933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Measurements!$S$9</c:f>
              <c:strCache>
                <c:ptCount val="1"/>
                <c:pt idx="0">
                  <c:v>R (with  direct meas)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Measurements!$Q$10:$Q$25</c:f>
              <c:numCache>
                <c:formatCode>General</c:formatCode>
                <c:ptCount val="16"/>
                <c:pt idx="0">
                  <c:v>87.416666666666657</c:v>
                </c:pt>
                <c:pt idx="1">
                  <c:v>82.416666666666657</c:v>
                </c:pt>
                <c:pt idx="2">
                  <c:v>77.416666666666657</c:v>
                </c:pt>
                <c:pt idx="3">
                  <c:v>72.416666666666657</c:v>
                </c:pt>
                <c:pt idx="4">
                  <c:v>67.416666666666657</c:v>
                </c:pt>
                <c:pt idx="5">
                  <c:v>62.416666666666657</c:v>
                </c:pt>
                <c:pt idx="6">
                  <c:v>57.416666666666657</c:v>
                </c:pt>
                <c:pt idx="7">
                  <c:v>52.416666666666657</c:v>
                </c:pt>
                <c:pt idx="8">
                  <c:v>47.416666666666657</c:v>
                </c:pt>
                <c:pt idx="9">
                  <c:v>42.416666666666671</c:v>
                </c:pt>
                <c:pt idx="10">
                  <c:v>37.416666666666671</c:v>
                </c:pt>
                <c:pt idx="11">
                  <c:v>32.416666666666671</c:v>
                </c:pt>
                <c:pt idx="12">
                  <c:v>27.416666666666671</c:v>
                </c:pt>
                <c:pt idx="13">
                  <c:v>22.416666666666671</c:v>
                </c:pt>
                <c:pt idx="14">
                  <c:v>17.416666666666671</c:v>
                </c:pt>
                <c:pt idx="15">
                  <c:v>56.166666666666657</c:v>
                </c:pt>
              </c:numCache>
            </c:numRef>
          </c:xVal>
          <c:yVal>
            <c:numRef>
              <c:f>Measurements!$S$10:$S$25</c:f>
              <c:numCache>
                <c:formatCode>General</c:formatCode>
                <c:ptCount val="16"/>
                <c:pt idx="0">
                  <c:v>0.82358870967741937</c:v>
                </c:pt>
                <c:pt idx="1">
                  <c:v>0.38508064516129031</c:v>
                </c:pt>
                <c:pt idx="2">
                  <c:v>0.17741935483870966</c:v>
                </c:pt>
                <c:pt idx="3">
                  <c:v>4.2338709677419345E-2</c:v>
                </c:pt>
                <c:pt idx="4">
                  <c:v>1.6129032258064516E-2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1.4112903225806453E-2</c:v>
                </c:pt>
                <c:pt idx="9">
                  <c:v>2.1169354838709676E-2</c:v>
                </c:pt>
                <c:pt idx="10">
                  <c:v>3.125E-2</c:v>
                </c:pt>
                <c:pt idx="11">
                  <c:v>3.5282258064516125E-2</c:v>
                </c:pt>
                <c:pt idx="12">
                  <c:v>3.7298387096774195E-2</c:v>
                </c:pt>
                <c:pt idx="13">
                  <c:v>4.5362903225806453E-2</c:v>
                </c:pt>
                <c:pt idx="14">
                  <c:v>4.8387096774193547E-2</c:v>
                </c:pt>
                <c:pt idx="15">
                  <c:v>0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Measurements!$T$9</c:f>
              <c:strCache>
                <c:ptCount val="1"/>
                <c:pt idx="0">
                  <c:v>R (norm)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Measurements!$Q$10:$Q$25</c:f>
              <c:numCache>
                <c:formatCode>General</c:formatCode>
                <c:ptCount val="16"/>
                <c:pt idx="0">
                  <c:v>87.416666666666657</c:v>
                </c:pt>
                <c:pt idx="1">
                  <c:v>82.416666666666657</c:v>
                </c:pt>
                <c:pt idx="2">
                  <c:v>77.416666666666657</c:v>
                </c:pt>
                <c:pt idx="3">
                  <c:v>72.416666666666657</c:v>
                </c:pt>
                <c:pt idx="4">
                  <c:v>67.416666666666657</c:v>
                </c:pt>
                <c:pt idx="5">
                  <c:v>62.416666666666657</c:v>
                </c:pt>
                <c:pt idx="6">
                  <c:v>57.416666666666657</c:v>
                </c:pt>
                <c:pt idx="7">
                  <c:v>52.416666666666657</c:v>
                </c:pt>
                <c:pt idx="8">
                  <c:v>47.416666666666657</c:v>
                </c:pt>
                <c:pt idx="9">
                  <c:v>42.416666666666671</c:v>
                </c:pt>
                <c:pt idx="10">
                  <c:v>37.416666666666671</c:v>
                </c:pt>
                <c:pt idx="11">
                  <c:v>32.416666666666671</c:v>
                </c:pt>
                <c:pt idx="12">
                  <c:v>27.416666666666671</c:v>
                </c:pt>
                <c:pt idx="13">
                  <c:v>22.416666666666671</c:v>
                </c:pt>
                <c:pt idx="14">
                  <c:v>17.416666666666671</c:v>
                </c:pt>
                <c:pt idx="15">
                  <c:v>56.166666666666657</c:v>
                </c:pt>
              </c:numCache>
            </c:numRef>
          </c:xVal>
          <c:yVal>
            <c:numRef>
              <c:f>Measurements!$T$10:$T$25</c:f>
              <c:numCache>
                <c:formatCode>0.0%</c:formatCode>
                <c:ptCount val="16"/>
                <c:pt idx="0">
                  <c:v>0.66325221067753048</c:v>
                </c:pt>
                <c:pt idx="1">
                  <c:v>0.31011302873784169</c:v>
                </c:pt>
                <c:pt idx="2">
                  <c:v>0.14287930119858672</c:v>
                </c:pt>
                <c:pt idx="3">
                  <c:v>3.4096196876935464E-2</c:v>
                </c:pt>
                <c:pt idx="4">
                  <c:v>1.2989027381689703E-2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1.1365398958978491E-2</c:v>
                </c:pt>
                <c:pt idx="9">
                  <c:v>1.7048098438467735E-2</c:v>
                </c:pt>
                <c:pt idx="10">
                  <c:v>2.5166240552023801E-2</c:v>
                </c:pt>
                <c:pt idx="11">
                  <c:v>2.8413497397446225E-2</c:v>
                </c:pt>
                <c:pt idx="12">
                  <c:v>3.003712582015744E-2</c:v>
                </c:pt>
                <c:pt idx="13">
                  <c:v>3.6531639511002294E-2</c:v>
                </c:pt>
                <c:pt idx="14">
                  <c:v>3.896708214506911E-2</c:v>
                </c:pt>
                <c:pt idx="15">
                  <c:v>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Measurements!$Z$9</c:f>
              <c:strCache>
                <c:ptCount val="1"/>
                <c:pt idx="0">
                  <c:v>R (model)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Measurements!$V$10:$V$100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Measurements!$Z$10:$Z$100</c:f>
              <c:numCache>
                <c:formatCode>General</c:formatCode>
                <c:ptCount val="91"/>
                <c:pt idx="0">
                  <c:v>3.896708214506911E-2</c:v>
                </c:pt>
                <c:pt idx="1">
                  <c:v>3.8951169118003143E-2</c:v>
                </c:pt>
                <c:pt idx="2">
                  <c:v>3.8903425202547248E-2</c:v>
                </c:pt>
                <c:pt idx="3">
                  <c:v>3.8823835977560457E-2</c:v>
                </c:pt>
                <c:pt idx="4">
                  <c:v>3.8712377680954188E-2</c:v>
                </c:pt>
                <c:pt idx="5">
                  <c:v>3.8569017623054397E-2</c:v>
                </c:pt>
                <c:pt idx="6">
                  <c:v>3.8393714772638261E-2</c:v>
                </c:pt>
                <c:pt idx="7">
                  <c:v>3.8186420523082035E-2</c:v>
                </c:pt>
                <c:pt idx="8">
                  <c:v>3.7947079648334513E-2</c:v>
                </c:pt>
                <c:pt idx="9">
                  <c:v>3.7675631460828252E-2</c:v>
                </c:pt>
                <c:pt idx="10">
                  <c:v>3.7372011185983517E-2</c:v>
                </c:pt>
                <c:pt idx="11">
                  <c:v>3.7036151570684468E-2</c:v>
                </c:pt>
                <c:pt idx="12">
                  <c:v>3.6667984746042756E-2</c:v>
                </c:pt>
                <c:pt idx="13">
                  <c:v>3.6267444367950853E-2</c:v>
                </c:pt>
                <c:pt idx="14">
                  <c:v>3.5834468062403362E-2</c:v>
                </c:pt>
                <c:pt idx="15">
                  <c:v>3.5369000206376212E-2</c:v>
                </c:pt>
                <c:pt idx="16">
                  <c:v>3.4870995079247916E-2</c:v>
                </c:pt>
                <c:pt idx="17">
                  <c:v>3.4340420424380222E-2</c:v>
                </c:pt>
                <c:pt idx="18">
                  <c:v>3.3777261465606327E-2</c:v>
                </c:pt>
                <c:pt idx="19">
                  <c:v>3.3181525429071462E-2</c:v>
                </c:pt>
                <c:pt idx="20">
                  <c:v>3.2553246627210444E-2</c:v>
                </c:pt>
                <c:pt idx="21">
                  <c:v>3.1892492168711935E-2</c:v>
                </c:pt>
                <c:pt idx="22">
                  <c:v>3.1199368366207077E-2</c:v>
                </c:pt>
                <c:pt idx="23">
                  <c:v>3.0474027922238307E-2</c:v>
                </c:pt>
                <c:pt idx="24">
                  <c:v>2.9716677983933876E-2</c:v>
                </c:pt>
                <c:pt idx="25">
                  <c:v>2.8927589167870766E-2</c:v>
                </c:pt>
                <c:pt idx="26">
                  <c:v>2.8107105669009817E-2</c:v>
                </c:pt>
                <c:pt idx="27">
                  <c:v>2.7255656581508549E-2</c:v>
                </c:pt>
                <c:pt idx="28">
                  <c:v>2.6373768574854104E-2</c:v>
                </c:pt>
                <c:pt idx="29">
                  <c:v>2.5462080086341148E-2</c:v>
                </c:pt>
                <c:pt idx="30">
                  <c:v>2.4521357210702543E-2</c:v>
                </c:pt>
                <c:pt idx="31">
                  <c:v>2.3552511489973147E-2</c:v>
                </c:pt>
                <c:pt idx="32">
                  <c:v>2.2556619831765542E-2</c:v>
                </c:pt>
                <c:pt idx="33">
                  <c:v>2.1534946812433061E-2</c:v>
                </c:pt>
                <c:pt idx="34">
                  <c:v>2.0488969653528061E-2</c:v>
                </c:pt>
                <c:pt idx="35">
                  <c:v>1.9420406196017009E-2</c:v>
                </c:pt>
                <c:pt idx="36">
                  <c:v>1.8331246237457435E-2</c:v>
                </c:pt>
                <c:pt idx="37">
                  <c:v>1.7223786643414243E-2</c:v>
                </c:pt>
                <c:pt idx="38">
                  <c:v>1.6100670696537069E-2</c:v>
                </c:pt>
                <c:pt idx="39">
                  <c:v>1.4964932205776842E-2</c:v>
                </c:pt>
                <c:pt idx="40">
                  <c:v>1.382004496516856E-2</c:v>
                </c:pt>
                <c:pt idx="41">
                  <c:v>1.2669978227561541E-2</c:v>
                </c:pt>
                <c:pt idx="42">
                  <c:v>1.1519258944930741E-2</c:v>
                </c:pt>
                <c:pt idx="43">
                  <c:v>1.0373041624943256E-2</c:v>
                </c:pt>
                <c:pt idx="44">
                  <c:v>9.2371867649989215E-3</c:v>
                </c:pt>
                <c:pt idx="45">
                  <c:v>8.1183489520100516E-3</c:v>
                </c:pt>
                <c:pt idx="46">
                  <c:v>7.0240758610410165E-3</c:v>
                </c:pt>
                <c:pt idx="47">
                  <c:v>5.9629195512792841E-3</c:v>
                </c:pt>
                <c:pt idx="48">
                  <c:v>4.9445616467830421E-3</c:v>
                </c:pt>
                <c:pt idx="49">
                  <c:v>3.9799542056927735E-3</c:v>
                </c:pt>
                <c:pt idx="50">
                  <c:v>3.0814783293682578E-3</c:v>
                </c:pt>
                <c:pt idx="51">
                  <c:v>2.2631228472128496E-3</c:v>
                </c:pt>
                <c:pt idx="52">
                  <c:v>1.5406857396334372E-3</c:v>
                </c:pt>
                <c:pt idx="53">
                  <c:v>9.3200133755647595E-4</c:v>
                </c:pt>
                <c:pt idx="54">
                  <c:v>4.5719677030735864E-4</c:v>
                </c:pt>
                <c:pt idx="55">
                  <c:v>1.3898163407745749E-4</c:v>
                </c:pt>
                <c:pt idx="56">
                  <c:v>2.9754320363901227E-6</c:v>
                </c:pt>
                <c:pt idx="57">
                  <c:v>7.8078007926735271E-5</c:v>
                </c:pt>
                <c:pt idx="58">
                  <c:v>3.9688897380826252E-4</c:v>
                </c:pt>
                <c:pt idx="59">
                  <c:v>9.9618303872944011E-4</c:v>
                </c:pt>
                <c:pt idx="60">
                  <c:v>1.917449201508144E-3</c:v>
                </c:pt>
                <c:pt idx="61">
                  <c:v>3.2075030051201682E-3</c:v>
                </c:pt>
                <c:pt idx="62">
                  <c:v>4.9191824956597739E-3</c:v>
                </c:pt>
                <c:pt idx="63">
                  <c:v>7.1121402255551079E-3</c:v>
                </c:pt>
                <c:pt idx="64">
                  <c:v>9.8537456372257658E-3</c:v>
                </c:pt>
                <c:pt idx="65">
                  <c:v>1.3220114518561648E-2</c:v>
                </c:pt>
                <c:pt idx="66">
                  <c:v>1.7297285007174656E-2</c:v>
                </c:pt>
                <c:pt idx="67">
                  <c:v>2.2182562923869643E-2</c:v>
                </c:pt>
                <c:pt idx="68">
                  <c:v>2.7986063144402881E-2</c:v>
                </c:pt>
                <c:pt idx="69">
                  <c:v>3.4832478404090539E-2</c:v>
                </c:pt>
                <c:pt idx="70">
                  <c:v>4.2863112534573915E-2</c:v>
                </c:pt>
                <c:pt idx="71">
                  <c:v>5.2238221856960365E-2</c:v>
                </c:pt>
                <c:pt idx="72">
                  <c:v>6.3139716549981129E-2</c:v>
                </c:pt>
                <c:pt idx="73">
                  <c:v>7.5774283586501262E-2</c:v>
                </c:pt>
                <c:pt idx="74">
                  <c:v>9.0377004675254377E-2</c:v>
                </c:pt>
                <c:pt idx="75">
                  <c:v>0.10721555704504818</c:v>
                </c:pt>
                <c:pt idx="76">
                  <c:v>0.12659510248111386</c:v>
                </c:pt>
                <c:pt idx="77">
                  <c:v>0.14886399154676849</c:v>
                </c:pt>
                <c:pt idx="78">
                  <c:v>0.1744204363889412</c:v>
                </c:pt>
                <c:pt idx="79">
                  <c:v>0.20372033819939578</c:v>
                </c:pt>
                <c:pt idx="80">
                  <c:v>0.23728649591029327</c:v>
                </c:pt>
                <c:pt idx="81">
                  <c:v>0.27571947314079059</c:v>
                </c:pt>
                <c:pt idx="82">
                  <c:v>0.31971046350231791</c:v>
                </c:pt>
                <c:pt idx="83">
                  <c:v>0.37005657366413525</c:v>
                </c:pt>
                <c:pt idx="84">
                  <c:v>0.4276790437359656</c:v>
                </c:pt>
                <c:pt idx="85">
                  <c:v>0.49364505168958911</c:v>
                </c:pt>
                <c:pt idx="86">
                  <c:v>0.5691939108841686</c:v>
                </c:pt>
                <c:pt idx="87">
                  <c:v>0.65576867820299534</c:v>
                </c:pt>
                <c:pt idx="88">
                  <c:v>0.75505445956003636</c:v>
                </c:pt>
                <c:pt idx="89">
                  <c:v>0.86902504954329174</c:v>
                </c:pt>
                <c:pt idx="90">
                  <c:v>0.99999999999999933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56280"/>
        <c:axId val="191656672"/>
      </c:scatterChart>
      <c:valAx>
        <c:axId val="191656280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of incidence (°)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0"/>
        <c:majorTickMark val="cross"/>
        <c:minorTickMark val="in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656672"/>
        <c:crosses val="autoZero"/>
        <c:crossBetween val="midCat"/>
        <c:majorUnit val="10"/>
      </c:valAx>
      <c:valAx>
        <c:axId val="191656672"/>
        <c:scaling>
          <c:orientation val="minMax"/>
          <c:max val="0.1800000000000000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reflectivity R in TM polarization</a:t>
                </a:r>
              </a:p>
            </c:rich>
          </c:tx>
          <c:layout>
            <c:manualLayout>
              <c:xMode val="edge"/>
              <c:yMode val="edge"/>
              <c:x val="1.1807742782152233E-2"/>
              <c:y val="8.32262087657507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cross"/>
        <c:minorTickMark val="in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656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15441819772528"/>
          <c:y val="0.19009963139014274"/>
          <c:w val="0.36191338582677163"/>
          <c:h val="0.258681102362204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320603674540683"/>
          <c:y val="8.7248328524208246E-2"/>
          <c:w val="0.77723840769903751"/>
          <c:h val="0.7457450248437153"/>
        </c:manualLayout>
      </c:layout>
      <c:scatterChart>
        <c:scatterStyle val="lineMarker"/>
        <c:varyColors val="0"/>
        <c:ser>
          <c:idx val="2"/>
          <c:order val="0"/>
          <c:tx>
            <c:strRef>
              <c:f>Measurements!$AC$9</c:f>
              <c:strCache>
                <c:ptCount val="1"/>
                <c:pt idx="0">
                  <c:v>R (fitted model)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xVal>
            <c:numRef>
              <c:f>Measurements!$V$10:$V$100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Measurements!$AC$10:$AC$100</c:f>
              <c:numCache>
                <c:formatCode>General</c:formatCode>
                <c:ptCount val="91"/>
                <c:pt idx="0">
                  <c:v>5.7381196778903826E-2</c:v>
                </c:pt>
                <c:pt idx="1">
                  <c:v>5.7359749212160915E-2</c:v>
                </c:pt>
                <c:pt idx="2">
                  <c:v>5.7295399828011455E-2</c:v>
                </c:pt>
                <c:pt idx="3">
                  <c:v>5.7188128667499637E-2</c:v>
                </c:pt>
                <c:pt idx="4">
                  <c:v>5.7037902776163288E-2</c:v>
                </c:pt>
                <c:pt idx="5">
                  <c:v>5.684467667362425E-2</c:v>
                </c:pt>
                <c:pt idx="6">
                  <c:v>5.6608393018851295E-2</c:v>
                </c:pt>
                <c:pt idx="7">
                  <c:v>5.6328983479036011E-2</c:v>
                </c:pt>
                <c:pt idx="8">
                  <c:v>5.6006369812447415E-2</c:v>
                </c:pt>
                <c:pt idx="9">
                  <c:v>5.5640465178170617E-2</c:v>
                </c:pt>
                <c:pt idx="10">
                  <c:v>5.5231175688324224E-2</c:v>
                </c:pt>
                <c:pt idx="11">
                  <c:v>5.4778402221217118E-2</c:v>
                </c:pt>
                <c:pt idx="12">
                  <c:v>5.4282042516984839E-2</c:v>
                </c:pt>
                <c:pt idx="13">
                  <c:v>5.3741993580574403E-2</c:v>
                </c:pt>
                <c:pt idx="14">
                  <c:v>5.31581544205601E-2</c:v>
                </c:pt>
                <c:pt idx="15">
                  <c:v>5.2530429156222302E-2</c:v>
                </c:pt>
                <c:pt idx="16">
                  <c:v>5.1858730529646797E-2</c:v>
                </c:pt>
                <c:pt idx="17">
                  <c:v>5.114298386436323E-2</c:v>
                </c:pt>
                <c:pt idx="18">
                  <c:v>5.038313151729059E-2</c:v>
                </c:pt>
                <c:pt idx="19">
                  <c:v>4.9579137876567959E-2</c:v>
                </c:pt>
                <c:pt idx="20">
                  <c:v>4.8730994964286428E-2</c:v>
                </c:pt>
                <c:pt idx="21">
                  <c:v>4.7838728710292593E-2</c:v>
                </c:pt>
                <c:pt idx="22">
                  <c:v>4.6902405971189602E-2</c:v>
                </c:pt>
                <c:pt idx="23">
                  <c:v>4.5922142377531804E-2</c:v>
                </c:pt>
                <c:pt idx="24">
                  <c:v>4.4898111102104121E-2</c:v>
                </c:pt>
                <c:pt idx="25">
                  <c:v>4.3830552653230256E-2</c:v>
                </c:pt>
                <c:pt idx="26">
                  <c:v>4.2719785809421637E-2</c:v>
                </c:pt>
                <c:pt idx="27">
                  <c:v>4.1566219825519883E-2</c:v>
                </c:pt>
                <c:pt idx="28">
                  <c:v>4.037036805600442E-2</c:v>
                </c:pt>
                <c:pt idx="29">
                  <c:v>3.9132863158541788E-2</c:v>
                </c:pt>
                <c:pt idx="30">
                  <c:v>3.7854474060401405E-2</c:v>
                </c:pt>
                <c:pt idx="31">
                  <c:v>3.6536124892329824E-2</c:v>
                </c:pt>
                <c:pt idx="32">
                  <c:v>3.5178916119193292E-2</c:v>
                </c:pt>
                <c:pt idx="33">
                  <c:v>3.3784148124526452E-2</c:v>
                </c:pt>
                <c:pt idx="34">
                  <c:v>3.2353347537492874E-2</c:v>
                </c:pt>
                <c:pt idx="35">
                  <c:v>3.0888296626150492E-2</c:v>
                </c:pt>
                <c:pt idx="36">
                  <c:v>2.9391066120875557E-2</c:v>
                </c:pt>
                <c:pt idx="37">
                  <c:v>2.7864051876970466E-2</c:v>
                </c:pt>
                <c:pt idx="38">
                  <c:v>2.6310015836595851E-2</c:v>
                </c:pt>
                <c:pt idx="39">
                  <c:v>2.4732131808068332E-2</c:v>
                </c:pt>
                <c:pt idx="40">
                  <c:v>2.3134036646225067E-2</c:v>
                </c:pt>
                <c:pt idx="41">
                  <c:v>2.1519887492104411E-2</c:v>
                </c:pt>
                <c:pt idx="42">
                  <c:v>1.9894425814922602E-2</c:v>
                </c:pt>
                <c:pt idx="43">
                  <c:v>1.8263049095763356E-2</c:v>
                </c:pt>
                <c:pt idx="44">
                  <c:v>1.6631891102283455E-2</c:v>
                </c:pt>
                <c:pt idx="45">
                  <c:v>1.500791182912707E-2</c:v>
                </c:pt>
                <c:pt idx="46">
                  <c:v>1.3398998322015188E-2</c:v>
                </c:pt>
                <c:pt idx="47">
                  <c:v>1.181407776742037E-2</c:v>
                </c:pt>
                <c:pt idx="48">
                  <c:v>1.026324441761646E-2</c:v>
                </c:pt>
                <c:pt idx="49">
                  <c:v>8.7579021365340234E-3</c:v>
                </c:pt>
                <c:pt idx="50">
                  <c:v>7.3109245997598493E-3</c:v>
                </c:pt>
                <c:pt idx="51">
                  <c:v>5.9368354674937864E-3</c:v>
                </c:pt>
                <c:pt idx="52">
                  <c:v>4.6520111785862206E-3</c:v>
                </c:pt>
                <c:pt idx="53">
                  <c:v>3.4749093943349943E-3</c:v>
                </c:pt>
                <c:pt idx="54">
                  <c:v>2.4263265613178771E-3</c:v>
                </c:pt>
                <c:pt idx="55">
                  <c:v>1.5296885736309214E-3</c:v>
                </c:pt>
                <c:pt idx="56">
                  <c:v>8.1137910895688278E-4</c:v>
                </c:pt>
                <c:pt idx="57">
                  <c:v>3.0111090479186762E-4</c:v>
                </c:pt>
                <c:pt idx="58">
                  <c:v>3.2346048746269592E-5</c:v>
                </c:pt>
                <c:pt idx="59">
                  <c:v>4.2772301527113129E-5</c:v>
                </c:pt>
                <c:pt idx="60">
                  <c:v>3.7484357878931268E-4</c:v>
                </c:pt>
                <c:pt idx="61">
                  <c:v>1.0763940196497951E-3</c:v>
                </c:pt>
                <c:pt idx="62">
                  <c:v>2.2013366029843208E-3</c:v>
                </c:pt>
                <c:pt idx="63">
                  <c:v>3.8104590834422496E-3</c:v>
                </c:pt>
                <c:pt idx="64">
                  <c:v>5.9723321631555129E-3</c:v>
                </c:pt>
                <c:pt idx="65">
                  <c:v>8.7643473604682026E-3</c:v>
                </c:pt>
                <c:pt idx="66">
                  <c:v>1.2273905067097869E-2</c:v>
                </c:pt>
                <c:pt idx="67">
                  <c:v>1.6599776902521485E-2</c:v>
                </c:pt>
                <c:pt idx="68">
                  <c:v>2.1853670805561103E-2</c:v>
                </c:pt>
                <c:pt idx="69">
                  <c:v>2.8162032504728124E-2</c:v>
                </c:pt>
                <c:pt idx="70">
                  <c:v>3.5668123275386612E-2</c:v>
                </c:pt>
                <c:pt idx="71">
                  <c:v>4.453442146580202E-2</c:v>
                </c:pt>
                <c:pt idx="72">
                  <c:v>5.4945404459267988E-2</c:v>
                </c:pt>
                <c:pt idx="73">
                  <c:v>6.7110778917407771E-2</c:v>
                </c:pt>
                <c:pt idx="74">
                  <c:v>8.1269240802063158E-2</c:v>
                </c:pt>
                <c:pt idx="75">
                  <c:v>9.7692863410495615E-2</c:v>
                </c:pt>
                <c:pt idx="76">
                  <c:v>0.11669223225842483</c:v>
                </c:pt>
                <c:pt idx="77">
                  <c:v>0.13862247110244497</c:v>
                </c:pt>
                <c:pt idx="78">
                  <c:v>0.16389033498658601</c:v>
                </c:pt>
                <c:pt idx="79">
                  <c:v>0.19296258558007309</c:v>
                </c:pt>
                <c:pt idx="80">
                  <c:v>0.22637591339232488</c:v>
                </c:pt>
                <c:pt idx="81">
                  <c:v>0.26474873351285627</c:v>
                </c:pt>
                <c:pt idx="82">
                  <c:v>0.30879526001597674</c:v>
                </c:pt>
                <c:pt idx="83">
                  <c:v>0.35934236396947822</c:v>
                </c:pt>
                <c:pt idx="84">
                  <c:v>0.41734984758304805</c:v>
                </c:pt>
                <c:pt idx="85">
                  <c:v>0.48393493112151664</c:v>
                </c:pt>
                <c:pt idx="86">
                  <c:v>0.5604019615238498</c:v>
                </c:pt>
                <c:pt idx="87">
                  <c:v>0.64827862816166104</c:v>
                </c:pt>
                <c:pt idx="88">
                  <c:v>0.74936033369501787</c:v>
                </c:pt>
                <c:pt idx="89">
                  <c:v>0.86576484672785026</c:v>
                </c:pt>
                <c:pt idx="90">
                  <c:v>0.99999999999999933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Measurements!$S$9</c:f>
              <c:strCache>
                <c:ptCount val="1"/>
                <c:pt idx="0">
                  <c:v>R (with  direct meas)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tar"/>
            <c:size val="5"/>
            <c:spPr>
              <a:noFill/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Measurements!$Q$10:$Q$25</c:f>
              <c:numCache>
                <c:formatCode>General</c:formatCode>
                <c:ptCount val="16"/>
                <c:pt idx="0">
                  <c:v>87.416666666666657</c:v>
                </c:pt>
                <c:pt idx="1">
                  <c:v>82.416666666666657</c:v>
                </c:pt>
                <c:pt idx="2">
                  <c:v>77.416666666666657</c:v>
                </c:pt>
                <c:pt idx="3">
                  <c:v>72.416666666666657</c:v>
                </c:pt>
                <c:pt idx="4">
                  <c:v>67.416666666666657</c:v>
                </c:pt>
                <c:pt idx="5">
                  <c:v>62.416666666666657</c:v>
                </c:pt>
                <c:pt idx="6">
                  <c:v>57.416666666666657</c:v>
                </c:pt>
                <c:pt idx="7">
                  <c:v>52.416666666666657</c:v>
                </c:pt>
                <c:pt idx="8">
                  <c:v>47.416666666666657</c:v>
                </c:pt>
                <c:pt idx="9">
                  <c:v>42.416666666666671</c:v>
                </c:pt>
                <c:pt idx="10">
                  <c:v>37.416666666666671</c:v>
                </c:pt>
                <c:pt idx="11">
                  <c:v>32.416666666666671</c:v>
                </c:pt>
                <c:pt idx="12">
                  <c:v>27.416666666666671</c:v>
                </c:pt>
                <c:pt idx="13">
                  <c:v>22.416666666666671</c:v>
                </c:pt>
                <c:pt idx="14">
                  <c:v>17.416666666666671</c:v>
                </c:pt>
                <c:pt idx="15">
                  <c:v>56.166666666666657</c:v>
                </c:pt>
              </c:numCache>
            </c:numRef>
          </c:xVal>
          <c:yVal>
            <c:numRef>
              <c:f>Measurements!$S$10:$S$25</c:f>
              <c:numCache>
                <c:formatCode>General</c:formatCode>
                <c:ptCount val="16"/>
                <c:pt idx="0">
                  <c:v>0.82358870967741937</c:v>
                </c:pt>
                <c:pt idx="1">
                  <c:v>0.38508064516129031</c:v>
                </c:pt>
                <c:pt idx="2">
                  <c:v>0.17741935483870966</c:v>
                </c:pt>
                <c:pt idx="3">
                  <c:v>4.2338709677419345E-2</c:v>
                </c:pt>
                <c:pt idx="4">
                  <c:v>1.6129032258064516E-2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1.4112903225806453E-2</c:v>
                </c:pt>
                <c:pt idx="9">
                  <c:v>2.1169354838709676E-2</c:v>
                </c:pt>
                <c:pt idx="10">
                  <c:v>3.125E-2</c:v>
                </c:pt>
                <c:pt idx="11">
                  <c:v>3.5282258064516125E-2</c:v>
                </c:pt>
                <c:pt idx="12">
                  <c:v>3.7298387096774195E-2</c:v>
                </c:pt>
                <c:pt idx="13">
                  <c:v>4.5362903225806453E-2</c:v>
                </c:pt>
                <c:pt idx="14">
                  <c:v>4.8387096774193547E-2</c:v>
                </c:pt>
                <c:pt idx="15">
                  <c:v>0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Measurements!$Z$9</c:f>
              <c:strCache>
                <c:ptCount val="1"/>
                <c:pt idx="0">
                  <c:v>R (model)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Measurements!$V$10:$V$100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Measurements!$Z$10:$Z$100</c:f>
              <c:numCache>
                <c:formatCode>General</c:formatCode>
                <c:ptCount val="91"/>
                <c:pt idx="0">
                  <c:v>3.896708214506911E-2</c:v>
                </c:pt>
                <c:pt idx="1">
                  <c:v>3.8951169118003143E-2</c:v>
                </c:pt>
                <c:pt idx="2">
                  <c:v>3.8903425202547248E-2</c:v>
                </c:pt>
                <c:pt idx="3">
                  <c:v>3.8823835977560457E-2</c:v>
                </c:pt>
                <c:pt idx="4">
                  <c:v>3.8712377680954188E-2</c:v>
                </c:pt>
                <c:pt idx="5">
                  <c:v>3.8569017623054397E-2</c:v>
                </c:pt>
                <c:pt idx="6">
                  <c:v>3.8393714772638261E-2</c:v>
                </c:pt>
                <c:pt idx="7">
                  <c:v>3.8186420523082035E-2</c:v>
                </c:pt>
                <c:pt idx="8">
                  <c:v>3.7947079648334513E-2</c:v>
                </c:pt>
                <c:pt idx="9">
                  <c:v>3.7675631460828252E-2</c:v>
                </c:pt>
                <c:pt idx="10">
                  <c:v>3.7372011185983517E-2</c:v>
                </c:pt>
                <c:pt idx="11">
                  <c:v>3.7036151570684468E-2</c:v>
                </c:pt>
                <c:pt idx="12">
                  <c:v>3.6667984746042756E-2</c:v>
                </c:pt>
                <c:pt idx="13">
                  <c:v>3.6267444367950853E-2</c:v>
                </c:pt>
                <c:pt idx="14">
                  <c:v>3.5834468062403362E-2</c:v>
                </c:pt>
                <c:pt idx="15">
                  <c:v>3.5369000206376212E-2</c:v>
                </c:pt>
                <c:pt idx="16">
                  <c:v>3.4870995079247916E-2</c:v>
                </c:pt>
                <c:pt idx="17">
                  <c:v>3.4340420424380222E-2</c:v>
                </c:pt>
                <c:pt idx="18">
                  <c:v>3.3777261465606327E-2</c:v>
                </c:pt>
                <c:pt idx="19">
                  <c:v>3.3181525429071462E-2</c:v>
                </c:pt>
                <c:pt idx="20">
                  <c:v>3.2553246627210444E-2</c:v>
                </c:pt>
                <c:pt idx="21">
                  <c:v>3.1892492168711935E-2</c:v>
                </c:pt>
                <c:pt idx="22">
                  <c:v>3.1199368366207077E-2</c:v>
                </c:pt>
                <c:pt idx="23">
                  <c:v>3.0474027922238307E-2</c:v>
                </c:pt>
                <c:pt idx="24">
                  <c:v>2.9716677983933876E-2</c:v>
                </c:pt>
                <c:pt idx="25">
                  <c:v>2.8927589167870766E-2</c:v>
                </c:pt>
                <c:pt idx="26">
                  <c:v>2.8107105669009817E-2</c:v>
                </c:pt>
                <c:pt idx="27">
                  <c:v>2.7255656581508549E-2</c:v>
                </c:pt>
                <c:pt idx="28">
                  <c:v>2.6373768574854104E-2</c:v>
                </c:pt>
                <c:pt idx="29">
                  <c:v>2.5462080086341148E-2</c:v>
                </c:pt>
                <c:pt idx="30">
                  <c:v>2.4521357210702543E-2</c:v>
                </c:pt>
                <c:pt idx="31">
                  <c:v>2.3552511489973147E-2</c:v>
                </c:pt>
                <c:pt idx="32">
                  <c:v>2.2556619831765542E-2</c:v>
                </c:pt>
                <c:pt idx="33">
                  <c:v>2.1534946812433061E-2</c:v>
                </c:pt>
                <c:pt idx="34">
                  <c:v>2.0488969653528061E-2</c:v>
                </c:pt>
                <c:pt idx="35">
                  <c:v>1.9420406196017009E-2</c:v>
                </c:pt>
                <c:pt idx="36">
                  <c:v>1.8331246237457435E-2</c:v>
                </c:pt>
                <c:pt idx="37">
                  <c:v>1.7223786643414243E-2</c:v>
                </c:pt>
                <c:pt idx="38">
                  <c:v>1.6100670696537069E-2</c:v>
                </c:pt>
                <c:pt idx="39">
                  <c:v>1.4964932205776842E-2</c:v>
                </c:pt>
                <c:pt idx="40">
                  <c:v>1.382004496516856E-2</c:v>
                </c:pt>
                <c:pt idx="41">
                  <c:v>1.2669978227561541E-2</c:v>
                </c:pt>
                <c:pt idx="42">
                  <c:v>1.1519258944930741E-2</c:v>
                </c:pt>
                <c:pt idx="43">
                  <c:v>1.0373041624943256E-2</c:v>
                </c:pt>
                <c:pt idx="44">
                  <c:v>9.2371867649989215E-3</c:v>
                </c:pt>
                <c:pt idx="45">
                  <c:v>8.1183489520100516E-3</c:v>
                </c:pt>
                <c:pt idx="46">
                  <c:v>7.0240758610410165E-3</c:v>
                </c:pt>
                <c:pt idx="47">
                  <c:v>5.9629195512792841E-3</c:v>
                </c:pt>
                <c:pt idx="48">
                  <c:v>4.9445616467830421E-3</c:v>
                </c:pt>
                <c:pt idx="49">
                  <c:v>3.9799542056927735E-3</c:v>
                </c:pt>
                <c:pt idx="50">
                  <c:v>3.0814783293682578E-3</c:v>
                </c:pt>
                <c:pt idx="51">
                  <c:v>2.2631228472128496E-3</c:v>
                </c:pt>
                <c:pt idx="52">
                  <c:v>1.5406857396334372E-3</c:v>
                </c:pt>
                <c:pt idx="53">
                  <c:v>9.3200133755647595E-4</c:v>
                </c:pt>
                <c:pt idx="54">
                  <c:v>4.5719677030735864E-4</c:v>
                </c:pt>
                <c:pt idx="55">
                  <c:v>1.3898163407745749E-4</c:v>
                </c:pt>
                <c:pt idx="56">
                  <c:v>2.9754320363901227E-6</c:v>
                </c:pt>
                <c:pt idx="57">
                  <c:v>7.8078007926735271E-5</c:v>
                </c:pt>
                <c:pt idx="58">
                  <c:v>3.9688897380826252E-4</c:v>
                </c:pt>
                <c:pt idx="59">
                  <c:v>9.9618303872944011E-4</c:v>
                </c:pt>
                <c:pt idx="60">
                  <c:v>1.917449201508144E-3</c:v>
                </c:pt>
                <c:pt idx="61">
                  <c:v>3.2075030051201682E-3</c:v>
                </c:pt>
                <c:pt idx="62">
                  <c:v>4.9191824956597739E-3</c:v>
                </c:pt>
                <c:pt idx="63">
                  <c:v>7.1121402255551079E-3</c:v>
                </c:pt>
                <c:pt idx="64">
                  <c:v>9.8537456372257658E-3</c:v>
                </c:pt>
                <c:pt idx="65">
                  <c:v>1.3220114518561648E-2</c:v>
                </c:pt>
                <c:pt idx="66">
                  <c:v>1.7297285007174656E-2</c:v>
                </c:pt>
                <c:pt idx="67">
                  <c:v>2.2182562923869643E-2</c:v>
                </c:pt>
                <c:pt idx="68">
                  <c:v>2.7986063144402881E-2</c:v>
                </c:pt>
                <c:pt idx="69">
                  <c:v>3.4832478404090539E-2</c:v>
                </c:pt>
                <c:pt idx="70">
                  <c:v>4.2863112534573915E-2</c:v>
                </c:pt>
                <c:pt idx="71">
                  <c:v>5.2238221856960365E-2</c:v>
                </c:pt>
                <c:pt idx="72">
                  <c:v>6.3139716549981129E-2</c:v>
                </c:pt>
                <c:pt idx="73">
                  <c:v>7.5774283586501262E-2</c:v>
                </c:pt>
                <c:pt idx="74">
                  <c:v>9.0377004675254377E-2</c:v>
                </c:pt>
                <c:pt idx="75">
                  <c:v>0.10721555704504818</c:v>
                </c:pt>
                <c:pt idx="76">
                  <c:v>0.12659510248111386</c:v>
                </c:pt>
                <c:pt idx="77">
                  <c:v>0.14886399154676849</c:v>
                </c:pt>
                <c:pt idx="78">
                  <c:v>0.1744204363889412</c:v>
                </c:pt>
                <c:pt idx="79">
                  <c:v>0.20372033819939578</c:v>
                </c:pt>
                <c:pt idx="80">
                  <c:v>0.23728649591029327</c:v>
                </c:pt>
                <c:pt idx="81">
                  <c:v>0.27571947314079059</c:v>
                </c:pt>
                <c:pt idx="82">
                  <c:v>0.31971046350231791</c:v>
                </c:pt>
                <c:pt idx="83">
                  <c:v>0.37005657366413525</c:v>
                </c:pt>
                <c:pt idx="84">
                  <c:v>0.4276790437359656</c:v>
                </c:pt>
                <c:pt idx="85">
                  <c:v>0.49364505168958911</c:v>
                </c:pt>
                <c:pt idx="86">
                  <c:v>0.5691939108841686</c:v>
                </c:pt>
                <c:pt idx="87">
                  <c:v>0.65576867820299534</c:v>
                </c:pt>
                <c:pt idx="88">
                  <c:v>0.75505445956003636</c:v>
                </c:pt>
                <c:pt idx="89">
                  <c:v>0.86902504954329174</c:v>
                </c:pt>
                <c:pt idx="90">
                  <c:v>0.99999999999999933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657456"/>
        <c:axId val="191657848"/>
      </c:scatterChart>
      <c:valAx>
        <c:axId val="191657456"/>
        <c:scaling>
          <c:orientation val="minMax"/>
          <c:max val="9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Angle of incidence (°)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0"/>
        <c:majorTickMark val="cross"/>
        <c:minorTickMark val="in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657848"/>
        <c:crosses val="autoZero"/>
        <c:crossBetween val="midCat"/>
        <c:majorUnit val="10"/>
      </c:valAx>
      <c:valAx>
        <c:axId val="1916578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reflectivity R in TM polarization</a:t>
                </a:r>
              </a:p>
            </c:rich>
          </c:tx>
          <c:layout>
            <c:manualLayout>
              <c:xMode val="edge"/>
              <c:yMode val="edge"/>
              <c:x val="1.1807742782152233E-2"/>
              <c:y val="8.32262087657507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cross"/>
        <c:minorTickMark val="in"/>
        <c:tickLblPos val="nextTo"/>
        <c:spPr>
          <a:noFill/>
          <a:ln w="1270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65745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015441819772528"/>
          <c:y val="0.19009963139014274"/>
          <c:w val="0.36191338582677163"/>
          <c:h val="0.258681102362204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485774</xdr:colOff>
      <xdr:row>1</xdr:row>
      <xdr:rowOff>9525</xdr:rowOff>
    </xdr:from>
    <xdr:ext cx="2990851" cy="781240"/>
    <xdr:sp macro="" textlink="">
      <xdr:nvSpPr>
        <xdr:cNvPr id="2" name="ZoneTexte 1"/>
        <xdr:cNvSpPr txBox="1"/>
      </xdr:nvSpPr>
      <xdr:spPr>
        <a:xfrm>
          <a:off x="5819774" y="200025"/>
          <a:ext cx="2990851" cy="78124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100">
              <a:solidFill>
                <a:srgbClr val="FF0000"/>
              </a:solidFill>
            </a:rPr>
            <a:t>PROBLEM:</a:t>
          </a:r>
        </a:p>
        <a:p>
          <a:r>
            <a:rPr lang="fr-FR" sz="1100">
              <a:solidFill>
                <a:srgbClr val="FF0000"/>
              </a:solidFill>
            </a:rPr>
            <a:t>Background reading is missing for this measurement. </a:t>
          </a:r>
        </a:p>
        <a:p>
          <a:r>
            <a:rPr lang="fr-FR" sz="1100">
              <a:solidFill>
                <a:srgbClr val="FF0000"/>
              </a:solidFill>
            </a:rPr>
            <a:t>Let's assume there would be also the line in red.</a:t>
          </a:r>
        </a:p>
      </xdr:txBody>
    </xdr:sp>
    <xdr:clientData/>
  </xdr:oneCellAnchor>
  <xdr:twoCellAnchor>
    <xdr:from>
      <xdr:col>7</xdr:col>
      <xdr:colOff>257176</xdr:colOff>
      <xdr:row>3</xdr:row>
      <xdr:rowOff>171450</xdr:rowOff>
    </xdr:from>
    <xdr:to>
      <xdr:col>7</xdr:col>
      <xdr:colOff>447675</xdr:colOff>
      <xdr:row>5</xdr:row>
      <xdr:rowOff>85725</xdr:rowOff>
    </xdr:to>
    <xdr:cxnSp macro="">
      <xdr:nvCxnSpPr>
        <xdr:cNvPr id="4" name="Connecteur droit avec flèche 3"/>
        <xdr:cNvCxnSpPr/>
      </xdr:nvCxnSpPr>
      <xdr:spPr>
        <a:xfrm flipH="1">
          <a:off x="5591176" y="742950"/>
          <a:ext cx="190499" cy="29527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6</xdr:col>
      <xdr:colOff>133350</xdr:colOff>
      <xdr:row>9</xdr:row>
      <xdr:rowOff>28575</xdr:rowOff>
    </xdr:from>
    <xdr:ext cx="1466850" cy="781240"/>
    <xdr:sp macro="" textlink="">
      <xdr:nvSpPr>
        <xdr:cNvPr id="5" name="ZoneTexte 4"/>
        <xdr:cNvSpPr txBox="1"/>
      </xdr:nvSpPr>
      <xdr:spPr>
        <a:xfrm>
          <a:off x="4857750" y="1743075"/>
          <a:ext cx="1466850" cy="78124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100">
              <a:solidFill>
                <a:srgbClr val="FF0000"/>
              </a:solidFill>
            </a:rPr>
            <a:t>Comment:</a:t>
          </a:r>
        </a:p>
        <a:p>
          <a:r>
            <a:rPr lang="fr-FR" sz="1100">
              <a:solidFill>
                <a:srgbClr val="FF0000"/>
              </a:solidFill>
            </a:rPr>
            <a:t>Unities are specified.</a:t>
          </a:r>
        </a:p>
        <a:p>
          <a:r>
            <a:rPr lang="fr-FR" sz="1100">
              <a:solidFill>
                <a:srgbClr val="FF0000"/>
              </a:solidFill>
            </a:rPr>
            <a:t>Meaningful</a:t>
          </a:r>
          <a:r>
            <a:rPr lang="fr-FR" sz="1100" baseline="0">
              <a:solidFill>
                <a:srgbClr val="FF0000"/>
              </a:solidFill>
            </a:rPr>
            <a:t> column headings are choosen</a:t>
          </a:r>
          <a:endParaRPr lang="fr-FR" sz="1100">
            <a:solidFill>
              <a:srgbClr val="FF0000"/>
            </a:solidFill>
          </a:endParaRPr>
        </a:p>
      </xdr:txBody>
    </xdr:sp>
    <xdr:clientData/>
  </xdr:oneCellAnchor>
  <xdr:twoCellAnchor>
    <xdr:from>
      <xdr:col>4</xdr:col>
      <xdr:colOff>1181101</xdr:colOff>
      <xdr:row>8</xdr:row>
      <xdr:rowOff>304800</xdr:rowOff>
    </xdr:from>
    <xdr:to>
      <xdr:col>6</xdr:col>
      <xdr:colOff>85725</xdr:colOff>
      <xdr:row>9</xdr:row>
      <xdr:rowOff>161925</xdr:rowOff>
    </xdr:to>
    <xdr:cxnSp macro="">
      <xdr:nvCxnSpPr>
        <xdr:cNvPr id="6" name="Connecteur droit avec flèche 5"/>
        <xdr:cNvCxnSpPr/>
      </xdr:nvCxnSpPr>
      <xdr:spPr>
        <a:xfrm flipH="1" flipV="1">
          <a:off x="4057651" y="1638300"/>
          <a:ext cx="752474" cy="238125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3</xdr:col>
      <xdr:colOff>380999</xdr:colOff>
      <xdr:row>24</xdr:row>
      <xdr:rowOff>133350</xdr:rowOff>
    </xdr:from>
    <xdr:ext cx="2943225" cy="1125693"/>
    <xdr:sp macro="" textlink="">
      <xdr:nvSpPr>
        <xdr:cNvPr id="8" name="ZoneTexte 7"/>
        <xdr:cNvSpPr txBox="1"/>
      </xdr:nvSpPr>
      <xdr:spPr>
        <a:xfrm>
          <a:off x="2019299" y="4895850"/>
          <a:ext cx="2943225" cy="1125693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100">
              <a:solidFill>
                <a:srgbClr val="FF0000"/>
              </a:solidFill>
            </a:rPr>
            <a:t>PROBLEM:</a:t>
          </a:r>
        </a:p>
        <a:p>
          <a:r>
            <a:rPr lang="fr-FR" sz="1100">
              <a:solidFill>
                <a:srgbClr val="FF0000"/>
              </a:solidFill>
            </a:rPr>
            <a:t>This is either a typo (the 8 should not be there) or the reading</a:t>
          </a:r>
          <a:r>
            <a:rPr lang="fr-FR" sz="1100" baseline="0">
              <a:solidFill>
                <a:srgbClr val="FF0000"/>
              </a:solidFill>
            </a:rPr>
            <a:t> of the angle minutes was not correct </a:t>
          </a:r>
          <a:br>
            <a:rPr lang="fr-FR" sz="1100" baseline="0">
              <a:solidFill>
                <a:srgbClr val="FF0000"/>
              </a:solidFill>
            </a:rPr>
          </a:br>
          <a:r>
            <a:rPr lang="fr-FR" sz="1100" baseline="0">
              <a:solidFill>
                <a:srgbClr val="FF0000"/>
              </a:solidFill>
            </a:rPr>
            <a:t>(60*0.258 = 15.48 = impossible minute reading).</a:t>
          </a:r>
        </a:p>
        <a:p>
          <a:r>
            <a:rPr lang="fr-FR" sz="1100" baseline="0">
              <a:solidFill>
                <a:srgbClr val="FF0000"/>
              </a:solidFill>
            </a:rPr>
            <a:t>Let's assume it's a typo.</a:t>
          </a:r>
          <a:endParaRPr lang="fr-FR" sz="1100">
            <a:solidFill>
              <a:srgbClr val="FF0000"/>
            </a:solidFill>
          </a:endParaRPr>
        </a:p>
      </xdr:txBody>
    </xdr:sp>
    <xdr:clientData/>
  </xdr:oneCellAnchor>
  <xdr:twoCellAnchor>
    <xdr:from>
      <xdr:col>3</xdr:col>
      <xdr:colOff>9526</xdr:colOff>
      <xdr:row>11</xdr:row>
      <xdr:rowOff>9525</xdr:rowOff>
    </xdr:from>
    <xdr:to>
      <xdr:col>3</xdr:col>
      <xdr:colOff>695325</xdr:colOff>
      <xdr:row>24</xdr:row>
      <xdr:rowOff>85725</xdr:rowOff>
    </xdr:to>
    <xdr:cxnSp macro="">
      <xdr:nvCxnSpPr>
        <xdr:cNvPr id="9" name="Connecteur droit avec flèche 8"/>
        <xdr:cNvCxnSpPr/>
      </xdr:nvCxnSpPr>
      <xdr:spPr>
        <a:xfrm flipH="1" flipV="1">
          <a:off x="1647826" y="2105025"/>
          <a:ext cx="685799" cy="255270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7</xdr:col>
      <xdr:colOff>228599</xdr:colOff>
      <xdr:row>15</xdr:row>
      <xdr:rowOff>76200</xdr:rowOff>
    </xdr:from>
    <xdr:ext cx="2752725" cy="609013"/>
    <xdr:sp macro="" textlink="">
      <xdr:nvSpPr>
        <xdr:cNvPr id="12" name="ZoneTexte 11"/>
        <xdr:cNvSpPr txBox="1"/>
      </xdr:nvSpPr>
      <xdr:spPr>
        <a:xfrm>
          <a:off x="5562599" y="2933700"/>
          <a:ext cx="2752725" cy="609013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100">
              <a:solidFill>
                <a:srgbClr val="FF0000"/>
              </a:solidFill>
            </a:rPr>
            <a:t>PROBLEM:</a:t>
          </a:r>
        </a:p>
        <a:p>
          <a:r>
            <a:rPr lang="fr-FR" sz="1100">
              <a:solidFill>
                <a:srgbClr val="FF0000"/>
              </a:solidFill>
            </a:rPr>
            <a:t>Uncertainties should</a:t>
          </a:r>
          <a:r>
            <a:rPr lang="fr-FR" sz="1100" baseline="0">
              <a:solidFill>
                <a:srgbClr val="FF0000"/>
              </a:solidFill>
            </a:rPr>
            <a:t> be mentioned right here. Let's assume there would be written: </a:t>
          </a:r>
        </a:p>
      </xdr:txBody>
    </xdr:sp>
    <xdr:clientData/>
  </xdr:oneCellAnchor>
  <xdr:twoCellAnchor>
    <xdr:from>
      <xdr:col>18</xdr:col>
      <xdr:colOff>540543</xdr:colOff>
      <xdr:row>11</xdr:row>
      <xdr:rowOff>85723</xdr:rowOff>
    </xdr:from>
    <xdr:to>
      <xdr:col>25</xdr:col>
      <xdr:colOff>295274</xdr:colOff>
      <xdr:row>27</xdr:row>
      <xdr:rowOff>195262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422670</xdr:colOff>
      <xdr:row>10</xdr:row>
      <xdr:rowOff>122632</xdr:rowOff>
    </xdr:from>
    <xdr:to>
      <xdr:col>29</xdr:col>
      <xdr:colOff>410764</xdr:colOff>
      <xdr:row>27</xdr:row>
      <xdr:rowOff>35717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11907</xdr:colOff>
      <xdr:row>10</xdr:row>
      <xdr:rowOff>154781</xdr:rowOff>
    </xdr:from>
    <xdr:to>
      <xdr:col>37</xdr:col>
      <xdr:colOff>333376</xdr:colOff>
      <xdr:row>27</xdr:row>
      <xdr:rowOff>67866</xdr:rowOff>
    </xdr:to>
    <xdr:graphicFrame macro="">
      <xdr:nvGraphicFramePr>
        <xdr:cNvPr id="15" name="Graphique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29</xdr:col>
      <xdr:colOff>583407</xdr:colOff>
      <xdr:row>27</xdr:row>
      <xdr:rowOff>154781</xdr:rowOff>
    </xdr:from>
    <xdr:to>
      <xdr:col>37</xdr:col>
      <xdr:colOff>297657</xdr:colOff>
      <xdr:row>43</xdr:row>
      <xdr:rowOff>67866</xdr:rowOff>
    </xdr:to>
    <xdr:graphicFrame macro="">
      <xdr:nvGraphicFramePr>
        <xdr:cNvPr id="16" name="Graphique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04"/>
  <sheetViews>
    <sheetView tabSelected="1" zoomScale="80" zoomScaleNormal="80" workbookViewId="0">
      <selection activeCell="N11" sqref="N11"/>
    </sheetView>
  </sheetViews>
  <sheetFormatPr baseColWidth="10" defaultColWidth="9.140625" defaultRowHeight="15" x14ac:dyDescent="0.25"/>
  <cols>
    <col min="2" max="2" width="5.140625" customWidth="1"/>
    <col min="3" max="3" width="10.28515625" customWidth="1"/>
    <col min="4" max="5" width="18.5703125" customWidth="1"/>
    <col min="15" max="15" width="9.140625" customWidth="1"/>
    <col min="16" max="16" width="10.7109375" customWidth="1"/>
    <col min="18" max="18" width="9.7109375" customWidth="1"/>
    <col min="19" max="19" width="12.42578125" customWidth="1"/>
    <col min="20" max="20" width="12" customWidth="1"/>
    <col min="25" max="25" width="11.140625" customWidth="1"/>
    <col min="26" max="26" width="8.28515625" customWidth="1"/>
    <col min="27" max="27" width="9.5703125" customWidth="1"/>
    <col min="28" max="28" width="12.42578125" customWidth="1"/>
  </cols>
  <sheetData>
    <row r="1" spans="1:44" x14ac:dyDescent="0.25">
      <c r="B1" t="s">
        <v>11</v>
      </c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</row>
    <row r="2" spans="1:44" x14ac:dyDescent="0.25">
      <c r="B2" s="4" t="s">
        <v>12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x14ac:dyDescent="0.25">
      <c r="B3" s="9" t="s">
        <v>19</v>
      </c>
      <c r="C3" s="9"/>
      <c r="D3" s="9"/>
      <c r="P3" s="10"/>
      <c r="Q3" s="10" t="s">
        <v>21</v>
      </c>
      <c r="R3" s="11">
        <f>TAN(Q25/180*PI())</f>
        <v>1.4919038541182399</v>
      </c>
      <c r="S3" s="10"/>
      <c r="T3" s="10" t="s">
        <v>32</v>
      </c>
      <c r="U3" s="11">
        <f>ATAN(R3)/PI()*180</f>
        <v>56.166666666666657</v>
      </c>
      <c r="V3" s="10" t="s">
        <v>1</v>
      </c>
      <c r="W3" s="10"/>
      <c r="X3" s="10" t="s">
        <v>33</v>
      </c>
      <c r="Y3" s="10"/>
      <c r="Z3" s="10"/>
      <c r="AA3" s="10" t="s">
        <v>32</v>
      </c>
      <c r="AB3" s="11">
        <f>ATAN(AA6)/PI()*180</f>
        <v>58.471011962246585</v>
      </c>
      <c r="AC3" s="10" t="s">
        <v>1</v>
      </c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</row>
    <row r="4" spans="1:44" x14ac:dyDescent="0.25">
      <c r="A4" s="2"/>
      <c r="B4" t="s">
        <v>15</v>
      </c>
      <c r="P4" s="10"/>
      <c r="Q4" s="10"/>
      <c r="R4" s="10"/>
      <c r="S4" s="10"/>
      <c r="T4" s="10"/>
      <c r="U4" s="10"/>
      <c r="V4" s="10"/>
      <c r="W4" s="10"/>
      <c r="X4" s="10">
        <f>AB3-U3</f>
        <v>2.3043452955799282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</row>
    <row r="5" spans="1:44" x14ac:dyDescent="0.25">
      <c r="C5" t="s">
        <v>0</v>
      </c>
      <c r="F5" s="9">
        <v>85</v>
      </c>
      <c r="G5" t="s">
        <v>1</v>
      </c>
      <c r="P5" s="10"/>
      <c r="Q5" s="10" t="s">
        <v>22</v>
      </c>
      <c r="R5" s="12">
        <f>((R3-1)/(R3+1))^2</f>
        <v>3.896708214506911E-2</v>
      </c>
      <c r="S5" s="10"/>
      <c r="T5" s="10"/>
      <c r="U5" s="10"/>
      <c r="V5" s="10"/>
      <c r="W5" s="10"/>
      <c r="X5" s="10" t="s">
        <v>34</v>
      </c>
      <c r="Y5" s="10"/>
      <c r="Z5" s="10"/>
      <c r="AA5" s="10" t="s">
        <v>30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</row>
    <row r="6" spans="1:44" x14ac:dyDescent="0.25">
      <c r="C6" s="3" t="s">
        <v>10</v>
      </c>
      <c r="G6" s="9">
        <v>10.039999999999999</v>
      </c>
      <c r="H6" t="s">
        <v>5</v>
      </c>
      <c r="I6" s="4"/>
      <c r="P6" s="10"/>
      <c r="Q6" s="10" t="s">
        <v>23</v>
      </c>
      <c r="R6" s="11">
        <f>R24/R5</f>
        <v>12.318089360990021</v>
      </c>
      <c r="S6" s="10" t="s">
        <v>5</v>
      </c>
      <c r="T6" s="10"/>
      <c r="U6" s="10"/>
      <c r="V6" s="10"/>
      <c r="W6" s="10"/>
      <c r="X6" s="13">
        <f>(U3-AB3)/AB3</f>
        <v>-3.9410046418690205E-2</v>
      </c>
      <c r="Y6" s="10"/>
      <c r="Z6" s="10"/>
      <c r="AA6" s="14">
        <v>1.63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</row>
    <row r="7" spans="1:44" x14ac:dyDescent="0.25">
      <c r="C7" s="6" t="s">
        <v>9</v>
      </c>
      <c r="D7" s="4"/>
      <c r="E7" s="4"/>
      <c r="F7" s="4"/>
      <c r="G7" s="8">
        <v>0.12</v>
      </c>
      <c r="H7" s="4" t="s">
        <v>5</v>
      </c>
      <c r="I7" s="4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 t="s">
        <v>64</v>
      </c>
      <c r="AO7" s="10"/>
      <c r="AP7" s="10"/>
      <c r="AQ7" s="10"/>
      <c r="AR7" s="10"/>
    </row>
    <row r="8" spans="1:44" x14ac:dyDescent="0.25">
      <c r="O8" s="4"/>
      <c r="P8" s="15" t="s">
        <v>24</v>
      </c>
      <c r="Q8" s="10"/>
      <c r="R8" s="10"/>
      <c r="S8" s="10"/>
      <c r="T8" s="10"/>
      <c r="U8" s="10"/>
      <c r="V8" s="15" t="s">
        <v>25</v>
      </c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 t="s">
        <v>63</v>
      </c>
      <c r="AO8" s="10"/>
      <c r="AP8" s="10"/>
      <c r="AQ8" s="10"/>
      <c r="AR8" s="10"/>
    </row>
    <row r="9" spans="1:44" ht="30" x14ac:dyDescent="0.25">
      <c r="C9" s="1" t="s">
        <v>4</v>
      </c>
      <c r="D9" s="1" t="s">
        <v>2</v>
      </c>
      <c r="E9" s="1" t="s">
        <v>3</v>
      </c>
      <c r="O9" s="4"/>
      <c r="P9" s="16" t="s">
        <v>4</v>
      </c>
      <c r="Q9" s="15" t="s">
        <v>13</v>
      </c>
      <c r="R9" s="16" t="s">
        <v>16</v>
      </c>
      <c r="S9" s="16" t="s">
        <v>17</v>
      </c>
      <c r="T9" s="16" t="s">
        <v>20</v>
      </c>
      <c r="U9" s="10"/>
      <c r="V9" s="15" t="s">
        <v>13</v>
      </c>
      <c r="W9" s="15" t="s">
        <v>27</v>
      </c>
      <c r="X9" s="16" t="s">
        <v>26</v>
      </c>
      <c r="Y9" s="16" t="s">
        <v>28</v>
      </c>
      <c r="Z9" s="17" t="s">
        <v>29</v>
      </c>
      <c r="AA9" s="16" t="s">
        <v>26</v>
      </c>
      <c r="AB9" s="16" t="s">
        <v>28</v>
      </c>
      <c r="AC9" s="17" t="s">
        <v>31</v>
      </c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</row>
    <row r="10" spans="1:44" x14ac:dyDescent="0.25">
      <c r="C10" s="9">
        <v>172.25</v>
      </c>
      <c r="D10" s="9">
        <v>8.2799999999999994</v>
      </c>
      <c r="E10" s="9">
        <v>0.11</v>
      </c>
      <c r="O10" s="4"/>
      <c r="P10" s="10">
        <f>ROUNDDOWN(C10,0)+(C10-ROUNDDOWN(C10,0))*100/60</f>
        <v>172.41666666666666</v>
      </c>
      <c r="Q10" s="15">
        <f>P10-$F$5</f>
        <v>87.416666666666657</v>
      </c>
      <c r="R10" s="10">
        <f>D10-E10</f>
        <v>8.17</v>
      </c>
      <c r="S10" s="18">
        <f>R10/($G$6-$G$7)</f>
        <v>0.82358870967741937</v>
      </c>
      <c r="T10" s="13">
        <f t="shared" ref="T10:T25" si="0">S10*$R$5/$S$24</f>
        <v>0.66325221067753048</v>
      </c>
      <c r="U10" s="10"/>
      <c r="V10" s="10">
        <v>0</v>
      </c>
      <c r="W10" s="10">
        <f t="shared" ref="W10:W41" si="1">V10/180*PI()</f>
        <v>0</v>
      </c>
      <c r="X10" s="10">
        <f t="shared" ref="X10:X41" si="2">ASIN(SIN(V10/180*PI())/$R$3)/PI()*180</f>
        <v>0</v>
      </c>
      <c r="Y10" s="10">
        <f t="shared" ref="Y10:Y41" si="3">X10/180*PI()</f>
        <v>0</v>
      </c>
      <c r="Z10" s="10">
        <f t="shared" ref="Z10:Z41" si="4">((COS(Y10)-$R$3*COS(W10))/(COS(Y10)+$R$3*COS(W10)))^2</f>
        <v>3.896708214506911E-2</v>
      </c>
      <c r="AA10" s="10">
        <f>ASIN(SIN(V10/180*PI())/$AA$6)/PI()*180</f>
        <v>0</v>
      </c>
      <c r="AB10" s="10">
        <f>AA10/180*PI()</f>
        <v>0</v>
      </c>
      <c r="AC10" s="10">
        <f>((COS(AB10)-$AA$6*COS(W10))/(COS(AB10)+$AA$6*COS(W10)))^2</f>
        <v>5.7381196778903826E-2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9" t="s">
        <v>35</v>
      </c>
      <c r="AO10" s="20" t="s">
        <v>36</v>
      </c>
      <c r="AP10" s="10"/>
      <c r="AQ10" s="10"/>
      <c r="AR10" s="10"/>
    </row>
    <row r="11" spans="1:44" x14ac:dyDescent="0.25">
      <c r="C11" s="9">
        <v>167.25800000000001</v>
      </c>
      <c r="D11" s="9">
        <v>3.9</v>
      </c>
      <c r="E11" s="9">
        <v>0.08</v>
      </c>
      <c r="O11" s="4"/>
      <c r="P11" s="21">
        <f>ROUNDDOWN(C11-0.008,0)+(C11-0.008-ROUNDDOWN(C11-0.008,0))*100/60</f>
        <v>167.41666666666666</v>
      </c>
      <c r="Q11" s="15">
        <f t="shared" ref="Q11:Q24" si="5">P11-$F$5</f>
        <v>82.416666666666657</v>
      </c>
      <c r="R11" s="10">
        <f t="shared" ref="R11:R25" si="6">D11-E11</f>
        <v>3.82</v>
      </c>
      <c r="S11" s="18">
        <f t="shared" ref="S11:S25" si="7">R11/($G$6-$G$7)</f>
        <v>0.38508064516129031</v>
      </c>
      <c r="T11" s="13">
        <f t="shared" si="0"/>
        <v>0.31011302873784169</v>
      </c>
      <c r="U11" s="10"/>
      <c r="V11" s="10">
        <v>1</v>
      </c>
      <c r="W11" s="10">
        <f t="shared" si="1"/>
        <v>1.7453292519943295E-2</v>
      </c>
      <c r="X11" s="10">
        <f t="shared" si="2"/>
        <v>0.67026573876811202</v>
      </c>
      <c r="Y11" s="10">
        <f t="shared" si="3"/>
        <v>1.1698344004815755E-2</v>
      </c>
      <c r="Z11" s="10">
        <f t="shared" si="4"/>
        <v>3.8951169118003143E-2</v>
      </c>
      <c r="AA11" s="10">
        <f t="shared" ref="AA11:AA74" si="8">ASIN(SIN(V11/180*PI())/$AA$6)/PI()*180</f>
        <v>0.6134775078850685</v>
      </c>
      <c r="AB11" s="10">
        <f t="shared" ref="AB11:AB74" si="9">AA11/180*PI()</f>
        <v>1.070720239952392E-2</v>
      </c>
      <c r="AC11" s="10">
        <f t="shared" ref="AC11:AC74" si="10">((COS(AB11)-$AA$6*COS(W11))/(COS(AB11)+$AA$6*COS(W11)))^2</f>
        <v>5.7359749212160915E-2</v>
      </c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9" t="s">
        <v>37</v>
      </c>
      <c r="AO11" s="20" t="s">
        <v>38</v>
      </c>
      <c r="AP11" s="10"/>
      <c r="AQ11" s="10"/>
      <c r="AR11" s="10"/>
    </row>
    <row r="12" spans="1:44" x14ac:dyDescent="0.25">
      <c r="C12" s="9">
        <v>162.25</v>
      </c>
      <c r="D12" s="9">
        <v>1.88</v>
      </c>
      <c r="E12" s="9">
        <v>0.12</v>
      </c>
      <c r="O12" s="4"/>
      <c r="P12" s="10">
        <f t="shared" ref="P12:P24" si="11">ROUNDDOWN(C12,0)+(C12-ROUNDDOWN(C12,0))*100/60</f>
        <v>162.41666666666666</v>
      </c>
      <c r="Q12" s="15">
        <f t="shared" si="5"/>
        <v>77.416666666666657</v>
      </c>
      <c r="R12" s="10">
        <f t="shared" si="6"/>
        <v>1.7599999999999998</v>
      </c>
      <c r="S12" s="18">
        <f t="shared" si="7"/>
        <v>0.17741935483870966</v>
      </c>
      <c r="T12" s="13">
        <f t="shared" si="0"/>
        <v>0.14287930119858672</v>
      </c>
      <c r="U12" s="10"/>
      <c r="V12" s="10">
        <v>2</v>
      </c>
      <c r="W12" s="10">
        <f t="shared" si="1"/>
        <v>3.4906585039886591E-2</v>
      </c>
      <c r="X12" s="10">
        <f t="shared" si="2"/>
        <v>1.3404190055437237</v>
      </c>
      <c r="Y12" s="10">
        <f t="shared" si="3"/>
        <v>2.3394725003046103E-2</v>
      </c>
      <c r="Z12" s="10">
        <f t="shared" si="4"/>
        <v>3.8903425202547248E-2</v>
      </c>
      <c r="AA12" s="10">
        <f t="shared" si="8"/>
        <v>1.2268384510376267</v>
      </c>
      <c r="AB12" s="10">
        <f t="shared" si="9"/>
        <v>2.1412370360673828E-2</v>
      </c>
      <c r="AC12" s="10">
        <f t="shared" si="10"/>
        <v>5.7295399828011455E-2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9" t="s">
        <v>39</v>
      </c>
      <c r="AO12" s="20" t="s">
        <v>40</v>
      </c>
      <c r="AP12" s="10"/>
      <c r="AQ12" s="10"/>
      <c r="AR12" s="10"/>
    </row>
    <row r="13" spans="1:44" x14ac:dyDescent="0.25">
      <c r="C13" s="9">
        <v>157.25</v>
      </c>
      <c r="D13" s="9">
        <v>0.56999999999999995</v>
      </c>
      <c r="E13" s="9">
        <v>0.15</v>
      </c>
      <c r="O13" s="4"/>
      <c r="P13" s="10">
        <f t="shared" si="11"/>
        <v>157.41666666666666</v>
      </c>
      <c r="Q13" s="15">
        <f t="shared" si="5"/>
        <v>72.416666666666657</v>
      </c>
      <c r="R13" s="10">
        <f t="shared" si="6"/>
        <v>0.41999999999999993</v>
      </c>
      <c r="S13" s="18">
        <f t="shared" si="7"/>
        <v>4.2338709677419345E-2</v>
      </c>
      <c r="T13" s="13">
        <f>S13*$R$5/$S$24</f>
        <v>3.4096196876935464E-2</v>
      </c>
      <c r="U13" s="10"/>
      <c r="V13" s="10">
        <v>3</v>
      </c>
      <c r="W13" s="10">
        <f t="shared" si="1"/>
        <v>5.2359877559829883E-2</v>
      </c>
      <c r="X13" s="10">
        <f t="shared" si="2"/>
        <v>2.0103472240635125</v>
      </c>
      <c r="Y13" s="10">
        <f t="shared" si="3"/>
        <v>3.508717816823647E-2</v>
      </c>
      <c r="Z13" s="10">
        <f t="shared" si="4"/>
        <v>3.8823835977560457E-2</v>
      </c>
      <c r="AA13" s="10">
        <f t="shared" si="8"/>
        <v>1.8399661799730298</v>
      </c>
      <c r="AB13" s="10">
        <f t="shared" si="9"/>
        <v>3.2113467965871924E-2</v>
      </c>
      <c r="AC13" s="10">
        <f t="shared" si="10"/>
        <v>5.7188128667499637E-2</v>
      </c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9" t="s">
        <v>41</v>
      </c>
      <c r="AO13" s="20" t="s">
        <v>42</v>
      </c>
      <c r="AP13" s="10"/>
      <c r="AQ13" s="10"/>
      <c r="AR13" s="10"/>
    </row>
    <row r="14" spans="1:44" x14ac:dyDescent="0.25">
      <c r="C14" s="9">
        <v>152.25</v>
      </c>
      <c r="D14" s="9">
        <v>0.32</v>
      </c>
      <c r="E14" s="9">
        <v>0.16</v>
      </c>
      <c r="O14" s="4"/>
      <c r="P14" s="10">
        <f t="shared" si="11"/>
        <v>152.41666666666666</v>
      </c>
      <c r="Q14" s="15">
        <f t="shared" si="5"/>
        <v>67.416666666666657</v>
      </c>
      <c r="R14" s="10">
        <f t="shared" si="6"/>
        <v>0.16</v>
      </c>
      <c r="S14" s="18">
        <f t="shared" si="7"/>
        <v>1.6129032258064516E-2</v>
      </c>
      <c r="T14" s="13">
        <f t="shared" si="0"/>
        <v>1.2989027381689703E-2</v>
      </c>
      <c r="U14" s="10"/>
      <c r="V14" s="10">
        <v>4</v>
      </c>
      <c r="W14" s="10">
        <f t="shared" si="1"/>
        <v>6.9813170079773182E-2</v>
      </c>
      <c r="X14" s="10">
        <f t="shared" si="2"/>
        <v>2.6799376094603931</v>
      </c>
      <c r="Y14" s="10">
        <f t="shared" si="3"/>
        <v>4.6773735033109796E-2</v>
      </c>
      <c r="Z14" s="10">
        <f t="shared" si="4"/>
        <v>3.8712377680954188E-2</v>
      </c>
      <c r="AA14" s="10">
        <f t="shared" si="8"/>
        <v>2.4527438757134865</v>
      </c>
      <c r="AB14" s="10">
        <f t="shared" si="9"/>
        <v>4.2808456339326922E-2</v>
      </c>
      <c r="AC14" s="10">
        <f t="shared" si="10"/>
        <v>5.7037902776163288E-2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9" t="s">
        <v>43</v>
      </c>
      <c r="AO14" s="20" t="s">
        <v>44</v>
      </c>
      <c r="AP14" s="10"/>
      <c r="AQ14" s="10"/>
      <c r="AR14" s="10"/>
    </row>
    <row r="15" spans="1:44" x14ac:dyDescent="0.25">
      <c r="C15" s="9">
        <v>147.25</v>
      </c>
      <c r="D15" s="9">
        <v>0</v>
      </c>
      <c r="E15" s="9">
        <v>0</v>
      </c>
      <c r="O15" s="10">
        <f>Q15-Q17</f>
        <v>10</v>
      </c>
      <c r="P15" s="10">
        <f t="shared" si="11"/>
        <v>147.41666666666666</v>
      </c>
      <c r="Q15" s="15">
        <f t="shared" si="5"/>
        <v>62.416666666666657</v>
      </c>
      <c r="R15" s="10">
        <f t="shared" si="6"/>
        <v>0</v>
      </c>
      <c r="S15" s="18">
        <f t="shared" si="7"/>
        <v>0</v>
      </c>
      <c r="T15" s="13">
        <f t="shared" si="0"/>
        <v>0</v>
      </c>
      <c r="U15" s="10"/>
      <c r="V15" s="10">
        <v>5</v>
      </c>
      <c r="W15" s="10">
        <f t="shared" si="1"/>
        <v>8.7266462599716474E-2</v>
      </c>
      <c r="X15" s="10">
        <f t="shared" si="2"/>
        <v>3.3490770638070515</v>
      </c>
      <c r="Y15" s="10">
        <f t="shared" si="3"/>
        <v>5.8452421666457262E-2</v>
      </c>
      <c r="Z15" s="10">
        <f t="shared" si="4"/>
        <v>3.8569017623054397E-2</v>
      </c>
      <c r="AA15" s="10">
        <f t="shared" si="8"/>
        <v>3.0650544650700131</v>
      </c>
      <c r="AB15" s="10">
        <f t="shared" si="9"/>
        <v>5.349529216842526E-2</v>
      </c>
      <c r="AC15" s="10">
        <f t="shared" si="10"/>
        <v>5.684467667362425E-2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9" t="s">
        <v>45</v>
      </c>
      <c r="AO15" s="20">
        <v>0</v>
      </c>
      <c r="AP15" s="10"/>
      <c r="AQ15" s="10"/>
      <c r="AR15" s="10"/>
    </row>
    <row r="16" spans="1:44" x14ac:dyDescent="0.25">
      <c r="C16" s="9">
        <v>142.25</v>
      </c>
      <c r="D16" s="9">
        <v>0</v>
      </c>
      <c r="E16" s="9">
        <v>0</v>
      </c>
      <c r="O16" s="4"/>
      <c r="P16" s="10">
        <f t="shared" si="11"/>
        <v>142.41666666666666</v>
      </c>
      <c r="Q16" s="15">
        <f t="shared" si="5"/>
        <v>57.416666666666657</v>
      </c>
      <c r="R16" s="10">
        <f t="shared" si="6"/>
        <v>0</v>
      </c>
      <c r="S16" s="18">
        <f t="shared" si="7"/>
        <v>0</v>
      </c>
      <c r="T16" s="13">
        <f t="shared" si="0"/>
        <v>0</v>
      </c>
      <c r="U16" s="10"/>
      <c r="V16" s="10">
        <v>6</v>
      </c>
      <c r="W16" s="10">
        <f t="shared" si="1"/>
        <v>0.10471975511965977</v>
      </c>
      <c r="X16" s="10">
        <f t="shared" si="2"/>
        <v>4.0176520714759745</v>
      </c>
      <c r="Y16" s="10">
        <f t="shared" si="3"/>
        <v>7.012125684682631E-2</v>
      </c>
      <c r="Z16" s="10">
        <f t="shared" si="4"/>
        <v>3.8393714772638261E-2</v>
      </c>
      <c r="AA16" s="10">
        <f t="shared" si="8"/>
        <v>3.6767805359606771</v>
      </c>
      <c r="AB16" s="10">
        <f t="shared" si="9"/>
        <v>6.4171926225755585E-2</v>
      </c>
      <c r="AC16" s="10">
        <f t="shared" si="10"/>
        <v>5.6608393018851295E-2</v>
      </c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9" t="s">
        <v>46</v>
      </c>
      <c r="AO16" s="20">
        <v>0</v>
      </c>
      <c r="AP16" s="10"/>
      <c r="AQ16" s="10"/>
      <c r="AR16" s="10"/>
    </row>
    <row r="17" spans="3:44" x14ac:dyDescent="0.25">
      <c r="C17" s="9">
        <v>137.25</v>
      </c>
      <c r="D17" s="9">
        <v>0</v>
      </c>
      <c r="E17" s="9">
        <v>0</v>
      </c>
      <c r="O17" s="4"/>
      <c r="P17" s="10">
        <f t="shared" si="11"/>
        <v>137.41666666666666</v>
      </c>
      <c r="Q17" s="15">
        <f t="shared" si="5"/>
        <v>52.416666666666657</v>
      </c>
      <c r="R17" s="10">
        <f t="shared" si="6"/>
        <v>0</v>
      </c>
      <c r="S17" s="18">
        <f t="shared" si="7"/>
        <v>0</v>
      </c>
      <c r="T17" s="13">
        <f t="shared" si="0"/>
        <v>0</v>
      </c>
      <c r="U17" s="10"/>
      <c r="V17" s="10">
        <v>7</v>
      </c>
      <c r="W17" s="10">
        <f t="shared" si="1"/>
        <v>0.12217304763960307</v>
      </c>
      <c r="X17" s="10">
        <f t="shared" si="2"/>
        <v>4.6855485942581723</v>
      </c>
      <c r="Y17" s="10">
        <f t="shared" si="3"/>
        <v>8.1778250231996974E-2</v>
      </c>
      <c r="Z17" s="10">
        <f t="shared" si="4"/>
        <v>3.8186420523082035E-2</v>
      </c>
      <c r="AA17" s="10">
        <f t="shared" si="8"/>
        <v>4.2878042527806182</v>
      </c>
      <c r="AB17" s="10">
        <f t="shared" si="9"/>
        <v>7.4836301892037008E-2</v>
      </c>
      <c r="AC17" s="10">
        <f t="shared" si="10"/>
        <v>5.6328983479036011E-2</v>
      </c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9" t="s">
        <v>47</v>
      </c>
      <c r="AO17" s="20">
        <v>0</v>
      </c>
      <c r="AP17" s="10"/>
      <c r="AQ17" s="10"/>
      <c r="AR17" s="10"/>
    </row>
    <row r="18" spans="3:44" x14ac:dyDescent="0.25">
      <c r="C18" s="9">
        <v>132.25</v>
      </c>
      <c r="D18" s="9">
        <v>0.14000000000000001</v>
      </c>
      <c r="E18" s="9">
        <v>0</v>
      </c>
      <c r="O18" s="4"/>
      <c r="P18" s="10">
        <f t="shared" si="11"/>
        <v>132.41666666666666</v>
      </c>
      <c r="Q18" s="15">
        <f t="shared" si="5"/>
        <v>47.416666666666657</v>
      </c>
      <c r="R18" s="10">
        <f t="shared" si="6"/>
        <v>0.14000000000000001</v>
      </c>
      <c r="S18" s="18">
        <f t="shared" si="7"/>
        <v>1.4112903225806453E-2</v>
      </c>
      <c r="T18" s="13">
        <f t="shared" si="0"/>
        <v>1.1365398958978491E-2</v>
      </c>
      <c r="U18" s="10"/>
      <c r="V18" s="10">
        <v>8</v>
      </c>
      <c r="W18" s="10">
        <f t="shared" si="1"/>
        <v>0.13962634015954636</v>
      </c>
      <c r="X18" s="10">
        <f t="shared" si="2"/>
        <v>5.3526519661856584</v>
      </c>
      <c r="Y18" s="10">
        <f t="shared" si="3"/>
        <v>9.3421400523287929E-2</v>
      </c>
      <c r="Z18" s="10">
        <f t="shared" si="4"/>
        <v>3.7947079648334513E-2</v>
      </c>
      <c r="AA18" s="10">
        <f t="shared" si="8"/>
        <v>4.8980072718423147</v>
      </c>
      <c r="AB18" s="10">
        <f t="shared" si="9"/>
        <v>8.5486353680273339E-2</v>
      </c>
      <c r="AC18" s="10">
        <f t="shared" si="10"/>
        <v>5.6006369812447415E-2</v>
      </c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9" t="s">
        <v>48</v>
      </c>
      <c r="AO18" s="20" t="s">
        <v>49</v>
      </c>
      <c r="AP18" s="10"/>
      <c r="AQ18" s="10"/>
      <c r="AR18" s="10"/>
    </row>
    <row r="19" spans="3:44" x14ac:dyDescent="0.25">
      <c r="C19" s="9">
        <v>127.25</v>
      </c>
      <c r="D19" s="9">
        <v>0.21</v>
      </c>
      <c r="E19" s="9">
        <v>0</v>
      </c>
      <c r="O19" s="4"/>
      <c r="P19" s="10">
        <f t="shared" si="11"/>
        <v>127.41666666666667</v>
      </c>
      <c r="Q19" s="15">
        <f t="shared" si="5"/>
        <v>42.416666666666671</v>
      </c>
      <c r="R19" s="10">
        <f t="shared" si="6"/>
        <v>0.21</v>
      </c>
      <c r="S19" s="18">
        <f t="shared" si="7"/>
        <v>2.1169354838709676E-2</v>
      </c>
      <c r="T19" s="13">
        <f t="shared" si="0"/>
        <v>1.7048098438467735E-2</v>
      </c>
      <c r="U19" s="10"/>
      <c r="V19" s="10">
        <v>9</v>
      </c>
      <c r="W19" s="10">
        <f t="shared" si="1"/>
        <v>0.15707963267948966</v>
      </c>
      <c r="X19" s="10">
        <f t="shared" si="2"/>
        <v>6.0188467880065373</v>
      </c>
      <c r="Y19" s="10">
        <f t="shared" si="3"/>
        <v>0.10504869362379922</v>
      </c>
      <c r="Z19" s="10">
        <f t="shared" si="4"/>
        <v>3.7675631460828252E-2</v>
      </c>
      <c r="AA19" s="10">
        <f t="shared" si="8"/>
        <v>5.507270656908255</v>
      </c>
      <c r="AB19" s="10">
        <f t="shared" si="9"/>
        <v>9.612000576152005E-2</v>
      </c>
      <c r="AC19" s="10">
        <f t="shared" si="10"/>
        <v>5.5640465178170617E-2</v>
      </c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9" t="s">
        <v>50</v>
      </c>
      <c r="AO19" s="20" t="s">
        <v>51</v>
      </c>
      <c r="AP19" s="10"/>
      <c r="AQ19" s="10"/>
      <c r="AR19" s="10"/>
    </row>
    <row r="20" spans="3:44" x14ac:dyDescent="0.25">
      <c r="C20" s="9">
        <v>122.25</v>
      </c>
      <c r="D20" s="9">
        <v>0.31</v>
      </c>
      <c r="E20" s="9">
        <v>0</v>
      </c>
      <c r="K20" s="5" t="s">
        <v>8</v>
      </c>
      <c r="L20" s="8">
        <v>5</v>
      </c>
      <c r="M20" s="4" t="s">
        <v>6</v>
      </c>
      <c r="O20" s="4"/>
      <c r="P20" s="10">
        <f t="shared" si="11"/>
        <v>122.41666666666667</v>
      </c>
      <c r="Q20" s="15">
        <f t="shared" si="5"/>
        <v>37.416666666666671</v>
      </c>
      <c r="R20" s="10">
        <f t="shared" si="6"/>
        <v>0.31</v>
      </c>
      <c r="S20" s="18">
        <f t="shared" si="7"/>
        <v>3.125E-2</v>
      </c>
      <c r="T20" s="13">
        <f t="shared" si="0"/>
        <v>2.5166240552023801E-2</v>
      </c>
      <c r="U20" s="10"/>
      <c r="V20" s="10">
        <v>10</v>
      </c>
      <c r="W20" s="10">
        <f t="shared" si="1"/>
        <v>0.17453292519943295</v>
      </c>
      <c r="X20" s="10">
        <f t="shared" si="2"/>
        <v>6.6840168212659448</v>
      </c>
      <c r="Y20" s="10">
        <f t="shared" si="3"/>
        <v>0.11665810078977608</v>
      </c>
      <c r="Z20" s="10">
        <f t="shared" si="4"/>
        <v>3.7372011185983517E-2</v>
      </c>
      <c r="AA20" s="10">
        <f t="shared" si="8"/>
        <v>6.1154747948426573</v>
      </c>
      <c r="AB20" s="10">
        <f t="shared" si="9"/>
        <v>0.10673517049272911</v>
      </c>
      <c r="AC20" s="10">
        <f t="shared" si="10"/>
        <v>5.5231175688324224E-2</v>
      </c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9" t="s">
        <v>52</v>
      </c>
      <c r="AO20" s="20" t="s">
        <v>53</v>
      </c>
      <c r="AP20" s="10"/>
      <c r="AQ20" s="10"/>
      <c r="AR20" s="10"/>
    </row>
    <row r="21" spans="3:44" x14ac:dyDescent="0.25">
      <c r="C21" s="9">
        <v>117.25</v>
      </c>
      <c r="D21" s="9">
        <v>0.35</v>
      </c>
      <c r="E21" s="9">
        <v>0</v>
      </c>
      <c r="K21" s="5" t="s">
        <v>7</v>
      </c>
      <c r="L21" s="8">
        <v>0.01</v>
      </c>
      <c r="M21" s="4" t="s">
        <v>5</v>
      </c>
      <c r="O21" s="4"/>
      <c r="P21" s="10">
        <f t="shared" si="11"/>
        <v>117.41666666666667</v>
      </c>
      <c r="Q21" s="15">
        <f t="shared" si="5"/>
        <v>32.416666666666671</v>
      </c>
      <c r="R21" s="10">
        <f t="shared" si="6"/>
        <v>0.35</v>
      </c>
      <c r="S21" s="18">
        <f t="shared" si="7"/>
        <v>3.5282258064516125E-2</v>
      </c>
      <c r="T21" s="13">
        <f t="shared" si="0"/>
        <v>2.8413497397446225E-2</v>
      </c>
      <c r="U21" s="10"/>
      <c r="V21" s="10">
        <v>11</v>
      </c>
      <c r="W21" s="10">
        <f t="shared" si="1"/>
        <v>0.19198621771937624</v>
      </c>
      <c r="X21" s="10">
        <f t="shared" si="2"/>
        <v>7.3480448819515418</v>
      </c>
      <c r="Y21" s="10">
        <f t="shared" si="3"/>
        <v>0.12824757677437246</v>
      </c>
      <c r="Z21" s="10">
        <f t="shared" si="4"/>
        <v>3.7036151570684468E-2</v>
      </c>
      <c r="AA21" s="10">
        <f t="shared" si="8"/>
        <v>6.7224993114141807</v>
      </c>
      <c r="AB21" s="10">
        <f t="shared" si="9"/>
        <v>0.11732974694722909</v>
      </c>
      <c r="AC21" s="10">
        <f t="shared" si="10"/>
        <v>5.4778402221217118E-2</v>
      </c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9" t="s">
        <v>54</v>
      </c>
      <c r="AO21" s="20" t="s">
        <v>55</v>
      </c>
      <c r="AP21" s="10"/>
      <c r="AQ21" s="10"/>
      <c r="AR21" s="10"/>
    </row>
    <row r="22" spans="3:44" x14ac:dyDescent="0.25">
      <c r="C22" s="9">
        <v>112.25</v>
      </c>
      <c r="D22" s="9">
        <v>0.38</v>
      </c>
      <c r="E22" s="9">
        <v>0.01</v>
      </c>
      <c r="O22" s="4"/>
      <c r="P22" s="10">
        <f t="shared" si="11"/>
        <v>112.41666666666667</v>
      </c>
      <c r="Q22" s="15">
        <f t="shared" si="5"/>
        <v>27.416666666666671</v>
      </c>
      <c r="R22" s="10">
        <f t="shared" si="6"/>
        <v>0.37</v>
      </c>
      <c r="S22" s="18">
        <f t="shared" si="7"/>
        <v>3.7298387096774195E-2</v>
      </c>
      <c r="T22" s="13">
        <f t="shared" si="0"/>
        <v>3.003712582015744E-2</v>
      </c>
      <c r="U22" s="10"/>
      <c r="V22" s="10">
        <v>12</v>
      </c>
      <c r="W22" s="10">
        <f t="shared" si="1"/>
        <v>0.20943951023931953</v>
      </c>
      <c r="X22" s="10">
        <f t="shared" si="2"/>
        <v>8.0108127336684891</v>
      </c>
      <c r="Y22" s="10">
        <f t="shared" si="3"/>
        <v>0.13981505796320276</v>
      </c>
      <c r="Z22" s="10">
        <f t="shared" si="4"/>
        <v>3.6667984746042756E-2</v>
      </c>
      <c r="AA22" s="10">
        <f t="shared" si="8"/>
        <v>7.3282229872876741</v>
      </c>
      <c r="AB22" s="10">
        <f t="shared" si="9"/>
        <v>0.12790161944850448</v>
      </c>
      <c r="AC22" s="10">
        <f t="shared" si="10"/>
        <v>5.4282042516984839E-2</v>
      </c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9" t="s">
        <v>56</v>
      </c>
      <c r="AO22" s="20" t="s">
        <v>57</v>
      </c>
      <c r="AP22" s="10"/>
      <c r="AQ22" s="10"/>
      <c r="AR22" s="10"/>
    </row>
    <row r="23" spans="3:44" x14ac:dyDescent="0.25">
      <c r="C23" s="9">
        <v>107.25</v>
      </c>
      <c r="D23" s="9">
        <v>0.45</v>
      </c>
      <c r="E23" s="9">
        <v>0</v>
      </c>
      <c r="O23" s="4"/>
      <c r="P23" s="10">
        <f t="shared" si="11"/>
        <v>107.41666666666667</v>
      </c>
      <c r="Q23" s="15">
        <f t="shared" si="5"/>
        <v>22.416666666666671</v>
      </c>
      <c r="R23" s="10">
        <f t="shared" si="6"/>
        <v>0.45</v>
      </c>
      <c r="S23" s="18">
        <f t="shared" si="7"/>
        <v>4.5362903225806453E-2</v>
      </c>
      <c r="T23" s="13">
        <f t="shared" si="0"/>
        <v>3.6531639511002294E-2</v>
      </c>
      <c r="U23" s="10"/>
      <c r="V23" s="10">
        <v>13</v>
      </c>
      <c r="W23" s="10">
        <f t="shared" si="1"/>
        <v>0.22689280275926282</v>
      </c>
      <c r="X23" s="10">
        <f t="shared" si="2"/>
        <v>8.6722009803160791</v>
      </c>
      <c r="Y23" s="10">
        <f t="shared" si="3"/>
        <v>0.15135846050119553</v>
      </c>
      <c r="Z23" s="10">
        <f t="shared" si="4"/>
        <v>3.6267444367950853E-2</v>
      </c>
      <c r="AA23" s="10">
        <f t="shared" si="8"/>
        <v>7.9325236742499508</v>
      </c>
      <c r="AB23" s="10">
        <f t="shared" si="9"/>
        <v>0.13844865610805976</v>
      </c>
      <c r="AC23" s="10">
        <f t="shared" si="10"/>
        <v>5.3741993580574403E-2</v>
      </c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9" t="s">
        <v>58</v>
      </c>
      <c r="AO23" s="20" t="s">
        <v>59</v>
      </c>
      <c r="AP23" s="10"/>
      <c r="AQ23" s="10"/>
      <c r="AR23" s="10"/>
    </row>
    <row r="24" spans="3:44" x14ac:dyDescent="0.25">
      <c r="C24" s="9">
        <v>102.25</v>
      </c>
      <c r="D24" s="9">
        <v>0.48</v>
      </c>
      <c r="E24" s="9">
        <v>0</v>
      </c>
      <c r="O24" s="4"/>
      <c r="P24" s="10">
        <f t="shared" si="11"/>
        <v>102.41666666666667</v>
      </c>
      <c r="Q24" s="15">
        <f t="shared" si="5"/>
        <v>17.416666666666671</v>
      </c>
      <c r="R24" s="10">
        <f t="shared" si="6"/>
        <v>0.48</v>
      </c>
      <c r="S24" s="18">
        <f t="shared" si="7"/>
        <v>4.8387096774193547E-2</v>
      </c>
      <c r="T24" s="13">
        <f>S24*$R$5/$S$24</f>
        <v>3.896708214506911E-2</v>
      </c>
      <c r="U24" s="10"/>
      <c r="V24" s="10">
        <v>14</v>
      </c>
      <c r="W24" s="10">
        <f t="shared" si="1"/>
        <v>0.24434609527920614</v>
      </c>
      <c r="X24" s="10">
        <f t="shared" si="2"/>
        <v>9.3320889582464055</v>
      </c>
      <c r="Y24" s="10">
        <f t="shared" si="3"/>
        <v>0.1628756784104074</v>
      </c>
      <c r="Z24" s="10">
        <f t="shared" si="4"/>
        <v>3.5834468062403362E-2</v>
      </c>
      <c r="AA24" s="10">
        <f t="shared" si="8"/>
        <v>8.535278211722412</v>
      </c>
      <c r="AB24" s="10">
        <f t="shared" si="9"/>
        <v>0.14896870736828974</v>
      </c>
      <c r="AC24" s="10">
        <f t="shared" si="10"/>
        <v>5.31581544205601E-2</v>
      </c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9" t="s">
        <v>60</v>
      </c>
      <c r="AO24" s="20" t="s">
        <v>61</v>
      </c>
      <c r="AP24" s="10"/>
      <c r="AQ24" s="10"/>
      <c r="AR24" s="10"/>
    </row>
    <row r="25" spans="3:44" x14ac:dyDescent="0.25">
      <c r="O25" s="10" t="s">
        <v>14</v>
      </c>
      <c r="P25" s="22"/>
      <c r="Q25" s="23">
        <f>(144+25/60)-(88+15/60)</f>
        <v>56.166666666666657</v>
      </c>
      <c r="R25" s="21">
        <f t="shared" si="6"/>
        <v>0</v>
      </c>
      <c r="S25" s="18">
        <f t="shared" si="7"/>
        <v>0</v>
      </c>
      <c r="T25" s="13">
        <f t="shared" si="0"/>
        <v>0</v>
      </c>
      <c r="U25" s="10"/>
      <c r="V25" s="10">
        <v>15</v>
      </c>
      <c r="W25" s="10">
        <f t="shared" si="1"/>
        <v>0.26179938779914941</v>
      </c>
      <c r="X25" s="10">
        <f t="shared" si="2"/>
        <v>9.9903546278948632</v>
      </c>
      <c r="Y25" s="10">
        <f t="shared" si="3"/>
        <v>0.17436458169861829</v>
      </c>
      <c r="Z25" s="10">
        <f t="shared" si="4"/>
        <v>3.5369000206376212E-2</v>
      </c>
      <c r="AA25" s="10">
        <f t="shared" si="8"/>
        <v>9.1363623436221122</v>
      </c>
      <c r="AB25" s="10">
        <f t="shared" si="9"/>
        <v>0.15945960455143141</v>
      </c>
      <c r="AC25" s="10">
        <f t="shared" si="10"/>
        <v>5.2530429156222302E-2</v>
      </c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9" t="s">
        <v>62</v>
      </c>
      <c r="AO25" s="20">
        <v>0</v>
      </c>
      <c r="AP25" s="10"/>
      <c r="AQ25" s="10"/>
      <c r="AR25" s="10"/>
    </row>
    <row r="26" spans="3:44" x14ac:dyDescent="0.25">
      <c r="L26" s="7"/>
      <c r="P26" s="10"/>
      <c r="Q26" s="10"/>
      <c r="R26" s="10"/>
      <c r="S26" s="10"/>
      <c r="T26" s="10"/>
      <c r="U26" s="10"/>
      <c r="V26" s="10">
        <v>16</v>
      </c>
      <c r="W26" s="10">
        <f t="shared" si="1"/>
        <v>0.27925268031909273</v>
      </c>
      <c r="X26" s="10">
        <f t="shared" si="2"/>
        <v>10.64687446488275</v>
      </c>
      <c r="Y26" s="10">
        <f t="shared" si="3"/>
        <v>0.18582301445871338</v>
      </c>
      <c r="Z26" s="10">
        <f t="shared" si="4"/>
        <v>3.4870995079247916E-2</v>
      </c>
      <c r="AA26" s="10">
        <f t="shared" si="8"/>
        <v>9.7356506356424557</v>
      </c>
      <c r="AB26" s="10">
        <f t="shared" si="9"/>
        <v>0.16991915841583966</v>
      </c>
      <c r="AC26" s="10">
        <f t="shared" si="10"/>
        <v>5.1858730529646797E-2</v>
      </c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pans="3:44" x14ac:dyDescent="0.25">
      <c r="P27" s="10" t="s">
        <v>18</v>
      </c>
      <c r="Q27" s="10"/>
      <c r="R27" s="10"/>
      <c r="S27" s="10"/>
      <c r="T27" s="10"/>
      <c r="U27" s="10"/>
      <c r="V27" s="10">
        <v>17</v>
      </c>
      <c r="W27" s="10">
        <f t="shared" si="1"/>
        <v>0.29670597283903599</v>
      </c>
      <c r="X27" s="10">
        <f t="shared" si="2"/>
        <v>11.301523350603977</v>
      </c>
      <c r="Y27" s="10">
        <f t="shared" si="3"/>
        <v>0.19724879295906089</v>
      </c>
      <c r="Z27" s="10">
        <f t="shared" si="4"/>
        <v>3.4340420424380222E-2</v>
      </c>
      <c r="AA27" s="10">
        <f t="shared" si="8"/>
        <v>10.333016393035386</v>
      </c>
      <c r="AB27" s="10">
        <f t="shared" si="9"/>
        <v>0.18034515772101595</v>
      </c>
      <c r="AC27" s="10">
        <f t="shared" si="10"/>
        <v>5.114298386436323E-2</v>
      </c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</row>
    <row r="28" spans="3:44" ht="30" x14ac:dyDescent="0.25">
      <c r="P28" s="10"/>
      <c r="Q28" s="15" t="s">
        <v>13</v>
      </c>
      <c r="R28" s="16" t="s">
        <v>16</v>
      </c>
      <c r="S28" s="16" t="s">
        <v>17</v>
      </c>
      <c r="T28" s="10"/>
      <c r="U28" s="10"/>
      <c r="V28" s="10">
        <v>18</v>
      </c>
      <c r="W28" s="10">
        <f t="shared" si="1"/>
        <v>0.31415926535897931</v>
      </c>
      <c r="X28" s="10">
        <f t="shared" si="2"/>
        <v>11.954174462321056</v>
      </c>
      <c r="Y28" s="10">
        <f t="shared" si="3"/>
        <v>0.20863970372532523</v>
      </c>
      <c r="Z28" s="10">
        <f t="shared" si="4"/>
        <v>3.3777261465606327E-2</v>
      </c>
      <c r="AA28" s="10">
        <f t="shared" si="8"/>
        <v>10.928331578988647</v>
      </c>
      <c r="AB28" s="10">
        <f t="shared" si="9"/>
        <v>0.19073536780302267</v>
      </c>
      <c r="AC28" s="10">
        <f t="shared" si="10"/>
        <v>5.038313151729059E-2</v>
      </c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 t="s">
        <v>65</v>
      </c>
      <c r="AO28" s="10"/>
      <c r="AP28" s="10"/>
      <c r="AQ28" s="10"/>
      <c r="AR28" s="10"/>
    </row>
    <row r="29" spans="3:44" x14ac:dyDescent="0.25">
      <c r="P29" s="10"/>
      <c r="Q29" s="11">
        <f>SQRT(2*(L20/60)^2)</f>
        <v>0.11785113019775792</v>
      </c>
      <c r="R29" s="10"/>
      <c r="S29" s="24">
        <f>SQRT((1/$G$6^2+R10^2/$G$6^4)*$L$21^2)</f>
        <v>1.2841194925203099E-3</v>
      </c>
      <c r="T29" s="24">
        <f>SQRT((1/$R$6^2+T10^2/$R$6^4)*$L$21^2)</f>
        <v>8.1299014532521647E-4</v>
      </c>
      <c r="U29" s="10"/>
      <c r="V29" s="10">
        <v>19</v>
      </c>
      <c r="W29" s="10">
        <f t="shared" si="1"/>
        <v>0.33161255787892263</v>
      </c>
      <c r="X29" s="10">
        <f t="shared" si="2"/>
        <v>12.604699162810043</v>
      </c>
      <c r="Y29" s="10">
        <f t="shared" si="3"/>
        <v>0.21999350161440803</v>
      </c>
      <c r="Z29" s="10">
        <f t="shared" si="4"/>
        <v>3.3181525429071462E-2</v>
      </c>
      <c r="AA29" s="10">
        <f t="shared" si="8"/>
        <v>11.521466733704214</v>
      </c>
      <c r="AB29" s="10">
        <f t="shared" si="9"/>
        <v>0.20108752916213526</v>
      </c>
      <c r="AC29" s="10">
        <f t="shared" si="10"/>
        <v>4.9579137876567959E-2</v>
      </c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 t="s">
        <v>70</v>
      </c>
      <c r="AP29" s="10" t="s">
        <v>71</v>
      </c>
      <c r="AQ29" s="10" t="s">
        <v>69</v>
      </c>
      <c r="AR29" s="10"/>
    </row>
    <row r="30" spans="3:44" x14ac:dyDescent="0.25">
      <c r="P30" s="10"/>
      <c r="Q30" s="10"/>
      <c r="R30" s="10"/>
      <c r="S30" s="24">
        <f t="shared" ref="S30:S43" si="12">SQRT((1/$G$6^2+R11^2/$G$6^4)*$L$21^2)</f>
        <v>1.0656735539696601E-3</v>
      </c>
      <c r="T30" s="24">
        <f t="shared" ref="T30:T44" si="13">SQRT((1/$R$6^2+T11^2/$R$6^4)*$L$21^2)</f>
        <v>8.1207143517389327E-4</v>
      </c>
      <c r="U30" s="10"/>
      <c r="V30" s="10">
        <v>20</v>
      </c>
      <c r="W30" s="10">
        <f t="shared" si="1"/>
        <v>0.3490658503988659</v>
      </c>
      <c r="X30" s="10">
        <f t="shared" si="2"/>
        <v>13.252966889610237</v>
      </c>
      <c r="Y30" s="10">
        <f t="shared" si="3"/>
        <v>0.23130790788149053</v>
      </c>
      <c r="Z30" s="10">
        <f t="shared" si="4"/>
        <v>3.2553246627210444E-2</v>
      </c>
      <c r="AA30" s="10">
        <f t="shared" si="8"/>
        <v>12.11229089429786</v>
      </c>
      <c r="AB30" s="10">
        <f t="shared" si="9"/>
        <v>0.21139935606482615</v>
      </c>
      <c r="AC30" s="10">
        <f t="shared" si="10"/>
        <v>4.8730994964286428E-2</v>
      </c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 t="s">
        <v>66</v>
      </c>
      <c r="AO30" s="10">
        <v>1.627</v>
      </c>
      <c r="AP30" s="10">
        <v>1.0999999999999999E-2</v>
      </c>
      <c r="AQ30" s="13">
        <f>AP30/AO30</f>
        <v>6.7609096496619543E-3</v>
      </c>
      <c r="AR30" s="10"/>
    </row>
    <row r="31" spans="3:44" x14ac:dyDescent="0.25">
      <c r="P31" s="10"/>
      <c r="Q31" s="10"/>
      <c r="R31" s="10"/>
      <c r="S31" s="24">
        <f t="shared" si="12"/>
        <v>1.0112037609010282E-3</v>
      </c>
      <c r="T31" s="24">
        <f t="shared" si="13"/>
        <v>8.1186882032514059E-4</v>
      </c>
      <c r="U31" s="10"/>
      <c r="V31" s="10">
        <v>21</v>
      </c>
      <c r="W31" s="10">
        <f t="shared" si="1"/>
        <v>0.36651914291880922</v>
      </c>
      <c r="X31" s="10">
        <f t="shared" si="2"/>
        <v>13.898845043952187</v>
      </c>
      <c r="Y31" s="10">
        <f t="shared" si="3"/>
        <v>0.24258060824146166</v>
      </c>
      <c r="Z31" s="10">
        <f t="shared" si="4"/>
        <v>3.1892492168711935E-2</v>
      </c>
      <c r="AA31" s="10">
        <f t="shared" si="8"/>
        <v>12.700671515654726</v>
      </c>
      <c r="AB31" s="10">
        <f t="shared" si="9"/>
        <v>0.22166853516243351</v>
      </c>
      <c r="AC31" s="10">
        <f t="shared" si="10"/>
        <v>4.7838728710292593E-2</v>
      </c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 t="s">
        <v>68</v>
      </c>
      <c r="AO31" s="10">
        <v>1.611</v>
      </c>
      <c r="AP31" s="10">
        <v>3.5000000000000003E-2</v>
      </c>
      <c r="AQ31" s="13">
        <f t="shared" ref="AQ31:AQ32" si="14">AP31/AO31</f>
        <v>2.1725636250775917E-2</v>
      </c>
      <c r="AR31" s="10"/>
    </row>
    <row r="32" spans="3:44" x14ac:dyDescent="0.25">
      <c r="P32" s="10"/>
      <c r="Q32" s="10"/>
      <c r="R32" s="10"/>
      <c r="S32" s="24">
        <f t="shared" si="12"/>
        <v>9.9688705542386787E-4</v>
      </c>
      <c r="T32" s="24">
        <f t="shared" si="13"/>
        <v>8.1181732128838354E-4</v>
      </c>
      <c r="U32" s="10"/>
      <c r="V32" s="10">
        <v>22</v>
      </c>
      <c r="W32" s="10">
        <f t="shared" si="1"/>
        <v>0.38397243543875248</v>
      </c>
      <c r="X32" s="10">
        <f t="shared" si="2"/>
        <v>14.542198879456981</v>
      </c>
      <c r="Y32" s="10">
        <f t="shared" si="3"/>
        <v>0.25380925092635431</v>
      </c>
      <c r="Z32" s="10">
        <f t="shared" si="4"/>
        <v>3.1199368366207077E-2</v>
      </c>
      <c r="AA32" s="10">
        <f t="shared" si="8"/>
        <v>13.286474392391517</v>
      </c>
      <c r="AB32" s="10">
        <f t="shared" si="9"/>
        <v>0.23189272412914499</v>
      </c>
      <c r="AC32" s="10">
        <f t="shared" si="10"/>
        <v>4.6902405971189602E-2</v>
      </c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 t="s">
        <v>67</v>
      </c>
      <c r="AO32" s="10">
        <v>1.6439999999999999</v>
      </c>
      <c r="AP32" s="10">
        <v>2.1000000000000001E-2</v>
      </c>
      <c r="AQ32" s="13">
        <f t="shared" si="14"/>
        <v>1.2773722627737228E-2</v>
      </c>
      <c r="AR32" s="10"/>
    </row>
    <row r="33" spans="16:44" x14ac:dyDescent="0.25">
      <c r="P33" s="10"/>
      <c r="Q33" s="10"/>
      <c r="R33" s="10"/>
      <c r="S33" s="24">
        <f t="shared" si="12"/>
        <v>9.961424044324606E-4</v>
      </c>
      <c r="T33" s="24">
        <f t="shared" si="13"/>
        <v>8.1181466268445831E-4</v>
      </c>
      <c r="U33" s="10"/>
      <c r="V33" s="10">
        <v>23</v>
      </c>
      <c r="W33" s="10">
        <f t="shared" si="1"/>
        <v>0.40142572795869574</v>
      </c>
      <c r="X33" s="10">
        <f t="shared" si="2"/>
        <v>15.18289139072138</v>
      </c>
      <c r="Y33" s="10">
        <f t="shared" si="3"/>
        <v>0.26499144474078895</v>
      </c>
      <c r="Z33" s="10">
        <f t="shared" si="4"/>
        <v>3.0474027922238307E-2</v>
      </c>
      <c r="AA33" s="10">
        <f t="shared" si="8"/>
        <v>13.869563582093384</v>
      </c>
      <c r="AB33" s="10">
        <f t="shared" si="9"/>
        <v>0.24206955032222841</v>
      </c>
      <c r="AC33" s="10">
        <f t="shared" si="10"/>
        <v>4.5922142377531804E-2</v>
      </c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</row>
    <row r="34" spans="16:44" x14ac:dyDescent="0.25">
      <c r="P34" s="10"/>
      <c r="Q34" s="10"/>
      <c r="R34" s="10"/>
      <c r="S34" s="24">
        <f t="shared" si="12"/>
        <v>9.9601593625498028E-4</v>
      </c>
      <c r="T34" s="24">
        <f t="shared" si="13"/>
        <v>8.1181421135560652E-4</v>
      </c>
      <c r="U34" s="10"/>
      <c r="V34" s="10">
        <v>24</v>
      </c>
      <c r="W34" s="10">
        <f t="shared" si="1"/>
        <v>0.41887902047863906</v>
      </c>
      <c r="X34" s="10">
        <f t="shared" si="2"/>
        <v>15.820783201926629</v>
      </c>
      <c r="Y34" s="10">
        <f t="shared" si="3"/>
        <v>0.27612475711783058</v>
      </c>
      <c r="Z34" s="10">
        <f t="shared" si="4"/>
        <v>2.9716677983933876E-2</v>
      </c>
      <c r="AA34" s="10">
        <f t="shared" si="8"/>
        <v>14.449801330011688</v>
      </c>
      <c r="AB34" s="10">
        <f t="shared" si="9"/>
        <v>0.25219660946775968</v>
      </c>
      <c r="AC34" s="10">
        <f t="shared" si="10"/>
        <v>4.4898111102104121E-2</v>
      </c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25">
        <f>AVERAGE(AO30:AO32)</f>
        <v>1.6273333333333333</v>
      </c>
      <c r="AP34" s="25">
        <f t="shared" ref="AP34:AQ34" si="15">AVERAGE(AP30:AP32)</f>
        <v>2.2333333333333334E-2</v>
      </c>
      <c r="AQ34" s="13">
        <f t="shared" si="15"/>
        <v>1.3753422842725035E-2</v>
      </c>
      <c r="AR34" s="10"/>
    </row>
    <row r="35" spans="16:44" x14ac:dyDescent="0.25">
      <c r="P35" s="10"/>
      <c r="Q35" s="10"/>
      <c r="R35" s="10"/>
      <c r="S35" s="24">
        <f t="shared" si="12"/>
        <v>9.9601593625498028E-4</v>
      </c>
      <c r="T35" s="24">
        <f t="shared" si="13"/>
        <v>8.1181421135560652E-4</v>
      </c>
      <c r="U35" s="10"/>
      <c r="V35" s="10">
        <v>25</v>
      </c>
      <c r="W35" s="10">
        <f t="shared" si="1"/>
        <v>0.43633231299858238</v>
      </c>
      <c r="X35" s="10">
        <f t="shared" si="2"/>
        <v>16.455732455634315</v>
      </c>
      <c r="Y35" s="10">
        <f t="shared" si="3"/>
        <v>0.2872067121781105</v>
      </c>
      <c r="Z35" s="10">
        <f t="shared" si="4"/>
        <v>2.8927589167870766E-2</v>
      </c>
      <c r="AA35" s="10">
        <f t="shared" si="8"/>
        <v>15.027047995428433</v>
      </c>
      <c r="AB35" s="10">
        <f t="shared" si="9"/>
        <v>0.26227146437543997</v>
      </c>
      <c r="AC35" s="10">
        <f t="shared" si="10"/>
        <v>4.3830552653230256E-2</v>
      </c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</row>
    <row r="36" spans="16:44" x14ac:dyDescent="0.25">
      <c r="P36" s="10"/>
      <c r="Q36" s="10"/>
      <c r="R36" s="10"/>
      <c r="S36" s="24">
        <f t="shared" si="12"/>
        <v>9.9601593625498028E-4</v>
      </c>
      <c r="T36" s="24">
        <f t="shared" si="13"/>
        <v>8.1181421135560652E-4</v>
      </c>
      <c r="U36" s="10"/>
      <c r="V36" s="10">
        <v>26</v>
      </c>
      <c r="W36" s="10">
        <f t="shared" si="1"/>
        <v>0.45378560551852565</v>
      </c>
      <c r="X36" s="10">
        <f t="shared" si="2"/>
        <v>17.08759470196059</v>
      </c>
      <c r="Y36" s="10">
        <f t="shared" si="3"/>
        <v>0.29823478879555143</v>
      </c>
      <c r="Z36" s="10">
        <f t="shared" si="4"/>
        <v>2.8107105669009817E-2</v>
      </c>
      <c r="AA36" s="10">
        <f t="shared" si="8"/>
        <v>15.601161979913911</v>
      </c>
      <c r="AB36" s="10">
        <f t="shared" si="9"/>
        <v>0.2722916436864552</v>
      </c>
      <c r="AC36" s="10">
        <f t="shared" si="10"/>
        <v>4.2719785809421637E-2</v>
      </c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</row>
    <row r="37" spans="16:44" x14ac:dyDescent="0.25">
      <c r="P37" s="10"/>
      <c r="Q37" s="10"/>
      <c r="R37" s="10"/>
      <c r="S37" s="24">
        <f t="shared" si="12"/>
        <v>9.9611276489399011E-4</v>
      </c>
      <c r="T37" s="24">
        <f t="shared" si="13"/>
        <v>8.1181455690428116E-4</v>
      </c>
      <c r="U37" s="10"/>
      <c r="V37" s="10">
        <v>27</v>
      </c>
      <c r="W37" s="10">
        <f t="shared" si="1"/>
        <v>0.47123889803846897</v>
      </c>
      <c r="X37" s="10">
        <f t="shared" si="2"/>
        <v>17.716222788350205</v>
      </c>
      <c r="Y37" s="10">
        <f t="shared" si="3"/>
        <v>0.30920641867356158</v>
      </c>
      <c r="Z37" s="10">
        <f t="shared" si="4"/>
        <v>2.7255656581508549E-2</v>
      </c>
      <c r="AA37" s="10">
        <f t="shared" si="8"/>
        <v>16.171999657726047</v>
      </c>
      <c r="AB37" s="10">
        <f t="shared" si="9"/>
        <v>0.28225464065871553</v>
      </c>
      <c r="AC37" s="10">
        <f t="shared" si="10"/>
        <v>4.1566219825519883E-2</v>
      </c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</row>
    <row r="38" spans="16:44" x14ac:dyDescent="0.25">
      <c r="P38" s="10"/>
      <c r="Q38" s="10"/>
      <c r="R38" s="10"/>
      <c r="S38" s="24">
        <f t="shared" si="12"/>
        <v>9.9623378745821063E-4</v>
      </c>
      <c r="T38" s="24">
        <f t="shared" si="13"/>
        <v>8.1181498883991772E-4</v>
      </c>
      <c r="U38" s="10"/>
      <c r="V38" s="10">
        <v>28</v>
      </c>
      <c r="W38" s="10">
        <f t="shared" si="1"/>
        <v>0.48869219055841229</v>
      </c>
      <c r="X38" s="10">
        <f t="shared" si="2"/>
        <v>18.341466750204468</v>
      </c>
      <c r="Y38" s="10">
        <f t="shared" si="3"/>
        <v>0.32011898443613229</v>
      </c>
      <c r="Z38" s="10">
        <f t="shared" si="4"/>
        <v>2.6373768574854104E-2</v>
      </c>
      <c r="AA38" s="10">
        <f t="shared" si="8"/>
        <v>16.73941530862313</v>
      </c>
      <c r="AB38" s="10">
        <f t="shared" si="9"/>
        <v>0.29215791199421637</v>
      </c>
      <c r="AC38" s="10">
        <f t="shared" si="10"/>
        <v>4.037036805600442E-2</v>
      </c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</row>
    <row r="39" spans="16:44" x14ac:dyDescent="0.25">
      <c r="P39" s="10"/>
      <c r="Q39" s="10"/>
      <c r="R39" s="10"/>
      <c r="S39" s="24">
        <f t="shared" si="12"/>
        <v>9.9649060297243158E-4</v>
      </c>
      <c r="T39" s="24">
        <f t="shared" si="13"/>
        <v>8.1181590560050704E-4</v>
      </c>
      <c r="U39" s="10"/>
      <c r="V39" s="10">
        <v>29</v>
      </c>
      <c r="W39" s="10">
        <f t="shared" si="1"/>
        <v>0.50614548307835561</v>
      </c>
      <c r="X39" s="10">
        <f t="shared" si="2"/>
        <v>18.963173702652554</v>
      </c>
      <c r="Y39" s="10">
        <f t="shared" si="3"/>
        <v>0.33096981773889123</v>
      </c>
      <c r="Z39" s="10">
        <f t="shared" si="4"/>
        <v>2.5462080086341148E-2</v>
      </c>
      <c r="AA39" s="10">
        <f t="shared" si="8"/>
        <v>17.303261053385786</v>
      </c>
      <c r="AB39" s="10">
        <f t="shared" si="9"/>
        <v>0.30199887671368425</v>
      </c>
      <c r="AC39" s="10">
        <f t="shared" si="10"/>
        <v>3.9132863158541788E-2</v>
      </c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</row>
    <row r="40" spans="16:44" x14ac:dyDescent="0.25">
      <c r="P40" s="10"/>
      <c r="Q40" s="10"/>
      <c r="R40" s="10"/>
      <c r="S40" s="24">
        <f t="shared" si="12"/>
        <v>9.966209609057954E-4</v>
      </c>
      <c r="T40" s="24">
        <f t="shared" si="13"/>
        <v>8.1181637103241002E-4</v>
      </c>
      <c r="U40" s="10"/>
      <c r="V40" s="10">
        <v>30</v>
      </c>
      <c r="W40" s="10">
        <f t="shared" si="1"/>
        <v>0.52359877559829882</v>
      </c>
      <c r="X40" s="10">
        <f t="shared" si="2"/>
        <v>19.581187733793914</v>
      </c>
      <c r="Y40" s="10">
        <f t="shared" si="3"/>
        <v>0.34175619740583074</v>
      </c>
      <c r="Z40" s="10">
        <f t="shared" si="4"/>
        <v>2.4521357210702543E-2</v>
      </c>
      <c r="AA40" s="10">
        <f t="shared" si="8"/>
        <v>17.863386792369919</v>
      </c>
      <c r="AB40" s="10">
        <f t="shared" si="9"/>
        <v>0.31177491508412375</v>
      </c>
      <c r="AC40" s="10">
        <f t="shared" si="10"/>
        <v>3.7854474060401405E-2</v>
      </c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</row>
    <row r="41" spans="16:44" x14ac:dyDescent="0.25">
      <c r="P41" s="10"/>
      <c r="Q41" s="10"/>
      <c r="R41" s="10"/>
      <c r="S41" s="24">
        <f t="shared" si="12"/>
        <v>9.9669205804689387E-4</v>
      </c>
      <c r="T41" s="24">
        <f t="shared" si="13"/>
        <v>8.118166249042447E-4</v>
      </c>
      <c r="U41" s="10"/>
      <c r="V41" s="10">
        <v>31</v>
      </c>
      <c r="W41" s="10">
        <f t="shared" si="1"/>
        <v>0.54105206811824214</v>
      </c>
      <c r="X41" s="10">
        <f t="shared" si="2"/>
        <v>20.195349799780022</v>
      </c>
      <c r="Y41" s="10">
        <f t="shared" si="3"/>
        <v>0.35247534759813898</v>
      </c>
      <c r="Z41" s="10">
        <f t="shared" si="4"/>
        <v>2.3552511489973147E-2</v>
      </c>
      <c r="AA41" s="10">
        <f t="shared" si="8"/>
        <v>18.419640147438415</v>
      </c>
      <c r="AB41" s="10">
        <f t="shared" si="9"/>
        <v>0.32148336760533414</v>
      </c>
      <c r="AC41" s="10">
        <f t="shared" si="10"/>
        <v>3.6536124892329824E-2</v>
      </c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</row>
    <row r="42" spans="16:44" x14ac:dyDescent="0.25">
      <c r="P42" s="10"/>
      <c r="Q42" s="10"/>
      <c r="R42" s="10"/>
      <c r="S42" s="24">
        <f t="shared" si="12"/>
        <v>9.9701588086645505E-4</v>
      </c>
      <c r="T42" s="24">
        <f t="shared" si="13"/>
        <v>8.1181778143048667E-4</v>
      </c>
      <c r="U42" s="10"/>
      <c r="V42" s="10">
        <v>32</v>
      </c>
      <c r="W42" s="10">
        <f t="shared" ref="W42:W73" si="16">V42/180*PI()</f>
        <v>0.55850536063818546</v>
      </c>
      <c r="X42" s="10">
        <f t="shared" ref="X42:X73" si="17">ASIN(SIN(V42/180*PI())/$R$3)/PI()*180</f>
        <v>20.805497622147804</v>
      </c>
      <c r="Y42" s="10">
        <f t="shared" ref="Y42:Y73" si="18">X42/180*PI()</f>
        <v>0.3631244360223303</v>
      </c>
      <c r="Z42" s="10">
        <f t="shared" ref="Z42:Z73" si="19">((COS(Y42)-$R$3*COS(W42))/(COS(Y42)+$R$3*COS(W42)))^2</f>
        <v>2.2556619831765542E-2</v>
      </c>
      <c r="AA42" s="10">
        <f t="shared" si="8"/>
        <v>18.971866407647472</v>
      </c>
      <c r="AB42" s="10">
        <f t="shared" si="9"/>
        <v>0.3311215340619571</v>
      </c>
      <c r="AC42" s="10">
        <f t="shared" si="10"/>
        <v>3.5178916119193292E-2</v>
      </c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</row>
    <row r="43" spans="16:44" x14ac:dyDescent="0.25">
      <c r="P43" s="10"/>
      <c r="Q43" s="10"/>
      <c r="R43" s="10"/>
      <c r="S43" s="24">
        <f t="shared" si="12"/>
        <v>9.9715357241764776E-4</v>
      </c>
      <c r="T43" s="24">
        <f t="shared" si="13"/>
        <v>8.1181827330623969E-4</v>
      </c>
      <c r="U43" s="10"/>
      <c r="V43" s="10">
        <v>33</v>
      </c>
      <c r="W43" s="10">
        <f t="shared" si="16"/>
        <v>0.57595865315812866</v>
      </c>
      <c r="X43" s="10">
        <f t="shared" si="17"/>
        <v>21.411465587863734</v>
      </c>
      <c r="Y43" s="10">
        <f t="shared" si="18"/>
        <v>0.37370057218568542</v>
      </c>
      <c r="Z43" s="10">
        <f t="shared" si="19"/>
        <v>2.1534946812433061E-2</v>
      </c>
      <c r="AA43" s="10">
        <f t="shared" si="8"/>
        <v>19.519908479091594</v>
      </c>
      <c r="AB43" s="10">
        <f t="shared" si="9"/>
        <v>0.34068667264810704</v>
      </c>
      <c r="AC43" s="10">
        <f t="shared" si="10"/>
        <v>3.3784148124526452E-2</v>
      </c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</row>
    <row r="44" spans="16:44" x14ac:dyDescent="0.25">
      <c r="P44" s="10"/>
      <c r="Q44" s="10"/>
      <c r="R44" s="10"/>
      <c r="S44" s="24">
        <f>SQRT((1/$G$6^2+R25^2/$G$6^4)*$L$21^2)</f>
        <v>9.9601593625498028E-4</v>
      </c>
      <c r="T44" s="24">
        <f t="shared" si="13"/>
        <v>8.1181421135560652E-4</v>
      </c>
      <c r="U44" s="10"/>
      <c r="V44" s="10">
        <v>34</v>
      </c>
      <c r="W44" s="10">
        <f t="shared" si="16"/>
        <v>0.59341194567807198</v>
      </c>
      <c r="X44" s="10">
        <f t="shared" si="17"/>
        <v>22.013084652587306</v>
      </c>
      <c r="Y44" s="10">
        <f t="shared" si="18"/>
        <v>0.38420080570788057</v>
      </c>
      <c r="Z44" s="10">
        <f t="shared" si="19"/>
        <v>2.0488969653528061E-2</v>
      </c>
      <c r="AA44" s="10">
        <f t="shared" si="8"/>
        <v>20.063606839340832</v>
      </c>
      <c r="AB44" s="10">
        <f t="shared" si="9"/>
        <v>0.35017599917215048</v>
      </c>
      <c r="AC44" s="10">
        <f t="shared" si="10"/>
        <v>3.2353347537492874E-2</v>
      </c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</row>
    <row r="45" spans="16:44" x14ac:dyDescent="0.25">
      <c r="P45" s="10"/>
      <c r="Q45" s="10"/>
      <c r="R45" s="10"/>
      <c r="S45" s="10"/>
      <c r="T45" s="10"/>
      <c r="U45" s="10"/>
      <c r="V45" s="10">
        <v>35</v>
      </c>
      <c r="W45" s="10">
        <f t="shared" si="16"/>
        <v>0.6108652381980153</v>
      </c>
      <c r="X45" s="10">
        <f t="shared" si="17"/>
        <v>22.610182247715304</v>
      </c>
      <c r="Y45" s="10">
        <f t="shared" si="18"/>
        <v>0.39462212469860419</v>
      </c>
      <c r="Z45" s="10">
        <f t="shared" si="19"/>
        <v>1.9420406196017009E-2</v>
      </c>
      <c r="AA45" s="10">
        <f t="shared" si="8"/>
        <v>20.60279949693366</v>
      </c>
      <c r="AB45" s="10">
        <f t="shared" si="9"/>
        <v>0.35958668634972374</v>
      </c>
      <c r="AC45" s="10">
        <f t="shared" si="10"/>
        <v>3.0888296626150492E-2</v>
      </c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</row>
    <row r="46" spans="16:44" x14ac:dyDescent="0.25">
      <c r="P46" s="10"/>
      <c r="Q46" s="10"/>
      <c r="R46" s="10"/>
      <c r="S46" s="10"/>
      <c r="T46" s="10"/>
      <c r="U46" s="10"/>
      <c r="V46" s="10">
        <v>36</v>
      </c>
      <c r="W46" s="10">
        <f t="shared" si="16"/>
        <v>0.62831853071795862</v>
      </c>
      <c r="X46" s="10">
        <f t="shared" si="17"/>
        <v>23.202582191824057</v>
      </c>
      <c r="Y46" s="10">
        <f t="shared" si="18"/>
        <v>0.4049614542119323</v>
      </c>
      <c r="Z46" s="10">
        <f t="shared" si="19"/>
        <v>1.8331246237457435E-2</v>
      </c>
      <c r="AA46" s="10">
        <f t="shared" si="8"/>
        <v>21.137321956419424</v>
      </c>
      <c r="AB46" s="10">
        <f t="shared" si="9"/>
        <v>0.36891586319360831</v>
      </c>
      <c r="AC46" s="10">
        <f t="shared" si="10"/>
        <v>2.9391066120875557E-2</v>
      </c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</row>
    <row r="47" spans="16:44" x14ac:dyDescent="0.25">
      <c r="P47" s="10"/>
      <c r="Q47" s="10"/>
      <c r="R47" s="10"/>
      <c r="S47" s="10"/>
      <c r="T47" s="10"/>
      <c r="U47" s="10"/>
      <c r="V47" s="10">
        <v>37</v>
      </c>
      <c r="W47" s="10">
        <f t="shared" si="16"/>
        <v>0.64577182323790194</v>
      </c>
      <c r="X47" s="10">
        <f t="shared" si="17"/>
        <v>23.790104607185146</v>
      </c>
      <c r="Y47" s="10">
        <f t="shared" si="18"/>
        <v>0.41521565478925304</v>
      </c>
      <c r="Z47" s="10">
        <f t="shared" si="19"/>
        <v>1.7223786643414243E-2</v>
      </c>
      <c r="AA47" s="10">
        <f t="shared" si="8"/>
        <v>21.667007189474802</v>
      </c>
      <c r="AB47" s="10">
        <f t="shared" si="9"/>
        <v>0.37816061450961813</v>
      </c>
      <c r="AC47" s="10">
        <f t="shared" si="10"/>
        <v>2.7864051876970466E-2</v>
      </c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</row>
    <row r="48" spans="16:44" x14ac:dyDescent="0.25">
      <c r="P48" s="10"/>
      <c r="Q48" s="10"/>
      <c r="R48" s="10"/>
      <c r="S48" s="10"/>
      <c r="T48" s="10"/>
      <c r="U48" s="10"/>
      <c r="V48" s="10">
        <v>38</v>
      </c>
      <c r="W48" s="10">
        <f t="shared" si="16"/>
        <v>0.66322511575784526</v>
      </c>
      <c r="X48" s="10">
        <f t="shared" si="17"/>
        <v>24.372565842091564</v>
      </c>
      <c r="Y48" s="10">
        <f t="shared" si="18"/>
        <v>0.42538152110360217</v>
      </c>
      <c r="Z48" s="10">
        <f t="shared" si="19"/>
        <v>1.6100670696537069E-2</v>
      </c>
      <c r="AA48" s="10">
        <f t="shared" si="8"/>
        <v>22.191685612649565</v>
      </c>
      <c r="AB48" s="10">
        <f t="shared" si="9"/>
        <v>0.38731798050818989</v>
      </c>
      <c r="AC48" s="10">
        <f t="shared" si="10"/>
        <v>2.6310015836595851E-2</v>
      </c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</row>
    <row r="49" spans="16:44" x14ac:dyDescent="0.25">
      <c r="P49" s="10"/>
      <c r="Q49" s="10"/>
      <c r="R49" s="10"/>
      <c r="S49" s="10"/>
      <c r="T49" s="10"/>
      <c r="U49" s="10"/>
      <c r="V49" s="10">
        <v>39</v>
      </c>
      <c r="W49" s="10">
        <f t="shared" si="16"/>
        <v>0.68067840827778858</v>
      </c>
      <c r="X49" s="10">
        <f t="shared" si="17"/>
        <v>24.949778399794472</v>
      </c>
      <c r="Y49" s="10">
        <f t="shared" si="18"/>
        <v>0.43545578071937568</v>
      </c>
      <c r="Z49" s="10">
        <f t="shared" si="19"/>
        <v>1.4964932205776842E-2</v>
      </c>
      <c r="AA49" s="10">
        <f t="shared" si="8"/>
        <v>22.711185072327194</v>
      </c>
      <c r="AB49" s="10">
        <f t="shared" si="9"/>
        <v>0.39638495654189598</v>
      </c>
      <c r="AC49" s="10">
        <f t="shared" si="10"/>
        <v>2.4732131808068332E-2</v>
      </c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16:44" x14ac:dyDescent="0.25">
      <c r="P50" s="10"/>
      <c r="Q50" s="10"/>
      <c r="R50" s="10"/>
      <c r="S50" s="10"/>
      <c r="T50" s="10"/>
      <c r="U50" s="10"/>
      <c r="V50" s="10">
        <v>40</v>
      </c>
      <c r="W50" s="10">
        <f t="shared" si="16"/>
        <v>0.69813170079773179</v>
      </c>
      <c r="X50" s="10">
        <f t="shared" si="17"/>
        <v>25.521550874917139</v>
      </c>
      <c r="Y50" s="10">
        <f t="shared" si="18"/>
        <v>0.44543509298254358</v>
      </c>
      <c r="Z50" s="10">
        <f t="shared" si="19"/>
        <v>1.382004496516856E-2</v>
      </c>
      <c r="AA50" s="10">
        <f t="shared" si="8"/>
        <v>23.225330837515386</v>
      </c>
      <c r="AB50" s="10">
        <f t="shared" si="9"/>
        <v>0.40535849297961563</v>
      </c>
      <c r="AC50" s="10">
        <f t="shared" si="10"/>
        <v>2.3134036646225067E-2</v>
      </c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6:44" x14ac:dyDescent="0.25">
      <c r="P51" s="10"/>
      <c r="Q51" s="10"/>
      <c r="R51" s="10"/>
      <c r="S51" s="10"/>
      <c r="T51" s="10"/>
      <c r="U51" s="10"/>
      <c r="V51" s="10">
        <v>41</v>
      </c>
      <c r="W51" s="10">
        <f t="shared" si="16"/>
        <v>0.71558499331767511</v>
      </c>
      <c r="X51" s="10">
        <f t="shared" si="17"/>
        <v>26.087687898279853</v>
      </c>
      <c r="Y51" s="10">
        <f t="shared" si="18"/>
        <v>0.45531604805766296</v>
      </c>
      <c r="Z51" s="10">
        <f t="shared" si="19"/>
        <v>1.2669978227561541E-2</v>
      </c>
      <c r="AA51" s="10">
        <f t="shared" si="8"/>
        <v>23.733945601110538</v>
      </c>
      <c r="AB51" s="10">
        <f t="shared" si="9"/>
        <v>0.41423549522860365</v>
      </c>
      <c r="AC51" s="10">
        <f t="shared" si="10"/>
        <v>2.1519887492104411E-2</v>
      </c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pans="16:44" x14ac:dyDescent="0.25">
      <c r="P52" s="10"/>
      <c r="Q52" s="10"/>
      <c r="R52" s="10"/>
      <c r="S52" s="10"/>
      <c r="T52" s="10"/>
      <c r="U52" s="10"/>
      <c r="V52" s="10">
        <v>42</v>
      </c>
      <c r="W52" s="10">
        <f t="shared" si="16"/>
        <v>0.73303828583761843</v>
      </c>
      <c r="X52" s="10">
        <f t="shared" si="17"/>
        <v>26.647990091138624</v>
      </c>
      <c r="Y52" s="10">
        <f t="shared" si="18"/>
        <v>0.46509516612919283</v>
      </c>
      <c r="Z52" s="10">
        <f t="shared" si="19"/>
        <v>1.1519258944930741E-2</v>
      </c>
      <c r="AA52" s="10">
        <f t="shared" si="8"/>
        <v>24.236849490306884</v>
      </c>
      <c r="AB52" s="10">
        <f t="shared" si="9"/>
        <v>0.42301282391616463</v>
      </c>
      <c r="AC52" s="10">
        <f t="shared" si="10"/>
        <v>1.9894425814922602E-2</v>
      </c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</row>
    <row r="53" spans="16:44" x14ac:dyDescent="0.25">
      <c r="P53" s="10"/>
      <c r="Q53" s="10"/>
      <c r="R53" s="10"/>
      <c r="S53" s="10"/>
      <c r="T53" s="10"/>
      <c r="U53" s="10"/>
      <c r="V53" s="10">
        <v>43</v>
      </c>
      <c r="W53" s="10">
        <f t="shared" si="16"/>
        <v>0.75049157835756175</v>
      </c>
      <c r="X53" s="10">
        <f t="shared" si="17"/>
        <v>27.202254029910382</v>
      </c>
      <c r="Y53" s="10">
        <f t="shared" si="18"/>
        <v>0.47476889678583217</v>
      </c>
      <c r="Z53" s="10">
        <f t="shared" si="19"/>
        <v>1.0373041624943256E-2</v>
      </c>
      <c r="AA53" s="10">
        <f t="shared" si="8"/>
        <v>24.733860086846569</v>
      </c>
      <c r="AB53" s="10">
        <f t="shared" si="9"/>
        <v>0.43168729524308325</v>
      </c>
      <c r="AC53" s="10">
        <f t="shared" si="10"/>
        <v>1.8263049095763356E-2</v>
      </c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</row>
    <row r="54" spans="16:44" x14ac:dyDescent="0.25">
      <c r="P54" s="10"/>
      <c r="Q54" s="10"/>
      <c r="R54" s="10"/>
      <c r="S54" s="10"/>
      <c r="T54" s="10"/>
      <c r="U54" s="10"/>
      <c r="V54" s="10">
        <v>44</v>
      </c>
      <c r="W54" s="10">
        <f t="shared" si="16"/>
        <v>0.76794487087750496</v>
      </c>
      <c r="X54" s="10">
        <f t="shared" si="17"/>
        <v>27.750272222526817</v>
      </c>
      <c r="Y54" s="10">
        <f t="shared" si="18"/>
        <v>0.48433361860781748</v>
      </c>
      <c r="Z54" s="10">
        <f t="shared" si="19"/>
        <v>9.2371867649989215E-3</v>
      </c>
      <c r="AA54" s="10">
        <f t="shared" si="8"/>
        <v>25.224792457829146</v>
      </c>
      <c r="AB54" s="10">
        <f t="shared" si="9"/>
        <v>0.44025568152135153</v>
      </c>
      <c r="AC54" s="10">
        <f t="shared" si="10"/>
        <v>1.6631891102283455E-2</v>
      </c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</row>
    <row r="55" spans="16:44" x14ac:dyDescent="0.25">
      <c r="P55" s="10"/>
      <c r="Q55" s="10"/>
      <c r="R55" s="10"/>
      <c r="S55" s="10"/>
      <c r="T55" s="10"/>
      <c r="U55" s="10"/>
      <c r="V55" s="10">
        <v>45</v>
      </c>
      <c r="W55" s="10">
        <f t="shared" si="16"/>
        <v>0.78539816339744828</v>
      </c>
      <c r="X55" s="10">
        <f t="shared" si="17"/>
        <v>28.291833097627926</v>
      </c>
      <c r="Y55" s="10">
        <f t="shared" si="18"/>
        <v>0.49378563897831362</v>
      </c>
      <c r="Z55" s="10">
        <f t="shared" si="19"/>
        <v>8.1183489520100516E-3</v>
      </c>
      <c r="AA55" s="10">
        <f t="shared" si="8"/>
        <v>25.70945919781861</v>
      </c>
      <c r="AB55" s="10">
        <f t="shared" si="9"/>
        <v>0.44871471190907486</v>
      </c>
      <c r="AC55" s="10">
        <f t="shared" si="10"/>
        <v>1.500791182912707E-2</v>
      </c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</row>
    <row r="56" spans="16:44" x14ac:dyDescent="0.25">
      <c r="P56" s="10"/>
      <c r="Q56" s="10"/>
      <c r="R56" s="10"/>
      <c r="S56" s="10"/>
      <c r="T56" s="10"/>
      <c r="U56" s="10"/>
      <c r="V56" s="10">
        <v>46</v>
      </c>
      <c r="W56" s="10">
        <f t="shared" si="16"/>
        <v>0.80285145591739149</v>
      </c>
      <c r="X56" s="10">
        <f t="shared" si="17"/>
        <v>28.826721007873463</v>
      </c>
      <c r="Y56" s="10">
        <f t="shared" si="18"/>
        <v>0.50312119414121015</v>
      </c>
      <c r="Z56" s="10">
        <f t="shared" si="19"/>
        <v>7.0240758610410165E-3</v>
      </c>
      <c r="AA56" s="10">
        <f t="shared" si="8"/>
        <v>26.187670483001455</v>
      </c>
      <c r="AB56" s="10">
        <f t="shared" si="9"/>
        <v>0.45706107335570906</v>
      </c>
      <c r="AC56" s="10">
        <f t="shared" si="10"/>
        <v>1.3398998322015188E-2</v>
      </c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</row>
    <row r="57" spans="16:44" x14ac:dyDescent="0.25">
      <c r="P57" s="10"/>
      <c r="Q57" s="10"/>
      <c r="R57" s="10"/>
      <c r="S57" s="10"/>
      <c r="T57" s="10"/>
      <c r="U57" s="10"/>
      <c r="V57" s="10">
        <v>47</v>
      </c>
      <c r="W57" s="10">
        <f t="shared" si="16"/>
        <v>0.82030474843733492</v>
      </c>
      <c r="X57" s="10">
        <f t="shared" si="17"/>
        <v>29.354716248714258</v>
      </c>
      <c r="Y57" s="10">
        <f t="shared" si="18"/>
        <v>0.51233644952874247</v>
      </c>
      <c r="Z57" s="10">
        <f t="shared" si="19"/>
        <v>5.9629195512792841E-3</v>
      </c>
      <c r="AA57" s="10">
        <f t="shared" si="8"/>
        <v>26.659234138160414</v>
      </c>
      <c r="AB57" s="10">
        <f t="shared" si="9"/>
        <v>0.46529141177097205</v>
      </c>
      <c r="AC57" s="10">
        <f t="shared" si="10"/>
        <v>1.181407776742037E-2</v>
      </c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</row>
    <row r="58" spans="16:44" x14ac:dyDescent="0.25">
      <c r="P58" s="10"/>
      <c r="Q58" s="10"/>
      <c r="R58" s="10"/>
      <c r="S58" s="10"/>
      <c r="T58" s="10"/>
      <c r="U58" s="10"/>
      <c r="V58" s="10">
        <v>48</v>
      </c>
      <c r="W58" s="10">
        <f t="shared" si="16"/>
        <v>0.83775804095727813</v>
      </c>
      <c r="X58" s="10">
        <f t="shared" si="17"/>
        <v>29.875595094025286</v>
      </c>
      <c r="Y58" s="10">
        <f t="shared" si="18"/>
        <v>0.52142750038340613</v>
      </c>
      <c r="Z58" s="10">
        <f t="shared" si="19"/>
        <v>4.9445616467830421E-3</v>
      </c>
      <c r="AA58" s="10">
        <f t="shared" si="8"/>
        <v>27.123955717234224</v>
      </c>
      <c r="AB58" s="10">
        <f t="shared" si="9"/>
        <v>0.47340233343087723</v>
      </c>
      <c r="AC58" s="10">
        <f t="shared" si="10"/>
        <v>1.026324441761646E-2</v>
      </c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</row>
    <row r="59" spans="16:44" x14ac:dyDescent="0.25">
      <c r="P59" s="10"/>
      <c r="Q59" s="10"/>
      <c r="R59" s="10"/>
      <c r="S59" s="10"/>
      <c r="T59" s="10"/>
      <c r="U59" s="10"/>
      <c r="V59" s="10">
        <v>49</v>
      </c>
      <c r="W59" s="10">
        <f t="shared" si="16"/>
        <v>0.85521133347722134</v>
      </c>
      <c r="X59" s="10">
        <f t="shared" si="17"/>
        <v>30.38912985005615</v>
      </c>
      <c r="Y59" s="10">
        <f t="shared" si="18"/>
        <v>0.53039037269957057</v>
      </c>
      <c r="Z59" s="10">
        <f t="shared" si="19"/>
        <v>3.9799542056927735E-3</v>
      </c>
      <c r="AA59" s="10">
        <f t="shared" si="8"/>
        <v>27.581638598233162</v>
      </c>
      <c r="AB59" s="10">
        <f t="shared" si="9"/>
        <v>0.48139040663432209</v>
      </c>
      <c r="AC59" s="10">
        <f t="shared" si="10"/>
        <v>8.7579021365340234E-3</v>
      </c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</row>
    <row r="60" spans="16:44" x14ac:dyDescent="0.25">
      <c r="P60" s="10"/>
      <c r="Q60" s="10"/>
      <c r="R60" s="10"/>
      <c r="S60" s="10"/>
      <c r="T60" s="10"/>
      <c r="U60" s="10"/>
      <c r="V60" s="10">
        <v>50</v>
      </c>
      <c r="W60" s="10">
        <f t="shared" si="16"/>
        <v>0.87266462599716477</v>
      </c>
      <c r="X60" s="10">
        <f t="shared" si="17"/>
        <v>30.895088929201023</v>
      </c>
      <c r="Y60" s="10">
        <f t="shared" si="18"/>
        <v>0.53922102451100717</v>
      </c>
      <c r="Z60" s="10">
        <f t="shared" si="19"/>
        <v>3.0814783293682578E-3</v>
      </c>
      <c r="AA60" s="10">
        <f t="shared" si="8"/>
        <v>28.032084093272786</v>
      </c>
      <c r="AB60" s="10">
        <f t="shared" si="9"/>
        <v>0.48925216362353935</v>
      </c>
      <c r="AC60" s="10">
        <f t="shared" si="10"/>
        <v>7.3109245997598493E-3</v>
      </c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</row>
    <row r="61" spans="16:44" x14ac:dyDescent="0.25">
      <c r="P61" s="10"/>
      <c r="Q61" s="10"/>
      <c r="R61" s="10"/>
      <c r="S61" s="10"/>
      <c r="T61" s="10"/>
      <c r="U61" s="10"/>
      <c r="V61" s="10">
        <v>51</v>
      </c>
      <c r="W61" s="10">
        <f t="shared" si="16"/>
        <v>0.89011791851710798</v>
      </c>
      <c r="X61" s="10">
        <f t="shared" si="17"/>
        <v>31.393236945127132</v>
      </c>
      <c r="Y61" s="10">
        <f t="shared" si="18"/>
        <v>0.54791534755119486</v>
      </c>
      <c r="Z61" s="10">
        <f t="shared" si="19"/>
        <v>2.2631228472128496E-3</v>
      </c>
      <c r="AA61" s="10">
        <f t="shared" si="8"/>
        <v>28.475091574473055</v>
      </c>
      <c r="AB61" s="10">
        <f t="shared" si="9"/>
        <v>0.49698410278145089</v>
      </c>
      <c r="AC61" s="10">
        <f t="shared" si="10"/>
        <v>5.9368354674937864E-3</v>
      </c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</row>
    <row r="62" spans="16:44" x14ac:dyDescent="0.25">
      <c r="P62" s="10"/>
      <c r="Q62" s="10"/>
      <c r="R62" s="10"/>
      <c r="S62" s="10"/>
      <c r="T62" s="10"/>
      <c r="U62" s="10"/>
      <c r="V62" s="10">
        <v>52</v>
      </c>
      <c r="W62" s="10">
        <f t="shared" si="16"/>
        <v>0.9075712110370513</v>
      </c>
      <c r="X62" s="10">
        <f t="shared" si="17"/>
        <v>31.883334830826744</v>
      </c>
      <c r="Y62" s="10">
        <f t="shared" si="18"/>
        <v>0.55646916931371593</v>
      </c>
      <c r="Z62" s="10">
        <f t="shared" si="19"/>
        <v>1.5406857396334372E-3</v>
      </c>
      <c r="AA62" s="10">
        <f t="shared" si="8"/>
        <v>28.910458616445755</v>
      </c>
      <c r="AB62" s="10">
        <f t="shared" si="9"/>
        <v>0.50458269111854293</v>
      </c>
      <c r="AC62" s="10">
        <f t="shared" si="10"/>
        <v>4.6520111785862206E-3</v>
      </c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</row>
    <row r="63" spans="16:44" x14ac:dyDescent="0.25">
      <c r="P63" s="10"/>
      <c r="Q63" s="10"/>
      <c r="R63" s="10"/>
      <c r="S63" s="10"/>
      <c r="T63" s="10"/>
      <c r="U63" s="10"/>
      <c r="V63" s="10">
        <v>53</v>
      </c>
      <c r="W63" s="10">
        <f t="shared" si="16"/>
        <v>0.92502450355699462</v>
      </c>
      <c r="X63" s="10">
        <f t="shared" si="17"/>
        <v>32.36513998116947</v>
      </c>
      <c r="Y63" s="10">
        <f t="shared" si="18"/>
        <v>0.56487825554026283</v>
      </c>
      <c r="Z63" s="10">
        <f t="shared" si="19"/>
        <v>9.3200133755647595E-4</v>
      </c>
      <c r="AA63" s="10">
        <f t="shared" si="8"/>
        <v>29.337981156059382</v>
      </c>
      <c r="AB63" s="10">
        <f t="shared" si="9"/>
        <v>0.51204436706128853</v>
      </c>
      <c r="AC63" s="10">
        <f t="shared" si="10"/>
        <v>3.4749093943349943E-3</v>
      </c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</row>
    <row r="64" spans="16:44" x14ac:dyDescent="0.25">
      <c r="P64" s="10"/>
      <c r="Q64" s="10"/>
      <c r="R64" s="10"/>
      <c r="S64" s="10"/>
      <c r="T64" s="10"/>
      <c r="U64" s="10"/>
      <c r="V64" s="10">
        <v>54</v>
      </c>
      <c r="W64" s="10">
        <f t="shared" si="16"/>
        <v>0.94247779607693793</v>
      </c>
      <c r="X64" s="10">
        <f t="shared" si="17"/>
        <v>32.83840642152817</v>
      </c>
      <c r="Y64" s="10">
        <f t="shared" si="18"/>
        <v>0.57313831316371544</v>
      </c>
      <c r="Z64" s="10">
        <f t="shared" si="19"/>
        <v>4.5719677030735864E-4</v>
      </c>
      <c r="AA64" s="10">
        <f t="shared" si="8"/>
        <v>29.757453670126292</v>
      </c>
      <c r="AB64" s="10">
        <f t="shared" si="9"/>
        <v>0.51936554355337439</v>
      </c>
      <c r="AC64" s="10">
        <f t="shared" si="10"/>
        <v>2.4263265613178771E-3</v>
      </c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</row>
    <row r="65" spans="16:44" x14ac:dyDescent="0.25">
      <c r="P65" s="10"/>
      <c r="Q65" s="10"/>
      <c r="R65" s="10"/>
      <c r="S65" s="10"/>
      <c r="T65" s="10"/>
      <c r="U65" s="10"/>
      <c r="V65" s="10">
        <v>55</v>
      </c>
      <c r="W65" s="10">
        <f t="shared" si="16"/>
        <v>0.95993108859688125</v>
      </c>
      <c r="X65" s="10">
        <f t="shared" si="17"/>
        <v>33.302885004029541</v>
      </c>
      <c r="Y65" s="10">
        <f t="shared" si="18"/>
        <v>0.58124499373336058</v>
      </c>
      <c r="Z65" s="10">
        <f t="shared" si="19"/>
        <v>1.3898163407745749E-4</v>
      </c>
      <c r="AA65" s="10">
        <f t="shared" si="8"/>
        <v>30.168669371601034</v>
      </c>
      <c r="AB65" s="10">
        <f t="shared" si="9"/>
        <v>0.52654261148000669</v>
      </c>
      <c r="AC65" s="10">
        <f t="shared" si="10"/>
        <v>1.5296885736309214E-3</v>
      </c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</row>
    <row r="66" spans="16:44" x14ac:dyDescent="0.25">
      <c r="P66" s="10"/>
      <c r="Q66" s="10"/>
      <c r="R66" s="10"/>
      <c r="S66" s="10"/>
      <c r="T66" s="10"/>
      <c r="U66" s="10"/>
      <c r="V66" s="10">
        <v>56</v>
      </c>
      <c r="W66" s="10">
        <f t="shared" si="16"/>
        <v>0.97738438111682457</v>
      </c>
      <c r="X66" s="10">
        <f t="shared" si="17"/>
        <v>33.758323632937312</v>
      </c>
      <c r="Y66" s="10">
        <f t="shared" si="18"/>
        <v>0.58919389734856975</v>
      </c>
      <c r="Z66" s="10">
        <f t="shared" si="19"/>
        <v>2.9754320363901227E-6</v>
      </c>
      <c r="AA66" s="10">
        <f t="shared" si="8"/>
        <v>30.571420424810558</v>
      </c>
      <c r="AB66" s="10">
        <f t="shared" si="9"/>
        <v>0.53357194342438774</v>
      </c>
      <c r="AC66" s="10">
        <f t="shared" si="10"/>
        <v>8.1137910895688278E-4</v>
      </c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</row>
    <row r="67" spans="16:44" x14ac:dyDescent="0.25">
      <c r="P67" s="10"/>
      <c r="Q67" s="10"/>
      <c r="R67" s="10"/>
      <c r="S67" s="10"/>
      <c r="T67" s="10"/>
      <c r="U67" s="10"/>
      <c r="V67" s="10">
        <v>57</v>
      </c>
      <c r="W67" s="10">
        <f t="shared" si="16"/>
        <v>0.99483767363676778</v>
      </c>
      <c r="X67" s="10">
        <f t="shared" si="17"/>
        <v>34.20446752060964</v>
      </c>
      <c r="Y67" s="10">
        <f t="shared" si="18"/>
        <v>0.59698057712609953</v>
      </c>
      <c r="Z67" s="10">
        <f t="shared" si="19"/>
        <v>7.8078007926735271E-5</v>
      </c>
      <c r="AA67" s="10">
        <f t="shared" si="8"/>
        <v>30.965498180155802</v>
      </c>
      <c r="AB67" s="10">
        <f t="shared" si="9"/>
        <v>0.54044989776403096</v>
      </c>
      <c r="AC67" s="10">
        <f t="shared" si="10"/>
        <v>3.0111090479186762E-4</v>
      </c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</row>
    <row r="68" spans="16:44" x14ac:dyDescent="0.25">
      <c r="P68" s="10"/>
      <c r="Q68" s="10"/>
      <c r="R68" s="10"/>
      <c r="S68" s="10"/>
      <c r="T68" s="10"/>
      <c r="U68" s="10"/>
      <c r="V68" s="10">
        <v>58</v>
      </c>
      <c r="W68" s="10">
        <f t="shared" si="16"/>
        <v>1.0122909661567112</v>
      </c>
      <c r="X68" s="10">
        <f t="shared" si="17"/>
        <v>34.641059475379521</v>
      </c>
      <c r="Y68" s="10">
        <f t="shared" si="18"/>
        <v>0.60460054422455223</v>
      </c>
      <c r="Z68" s="10">
        <f t="shared" si="19"/>
        <v>3.9688897380826252E-4</v>
      </c>
      <c r="AA68" s="10">
        <f t="shared" si="8"/>
        <v>31.350693428629345</v>
      </c>
      <c r="AB68" s="10">
        <f t="shared" si="9"/>
        <v>0.54717282311293203</v>
      </c>
      <c r="AC68" s="10">
        <f t="shared" si="10"/>
        <v>3.2346048746269592E-5</v>
      </c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</row>
    <row r="69" spans="16:44" x14ac:dyDescent="0.25">
      <c r="P69" s="10"/>
      <c r="Q69" s="10"/>
      <c r="R69" s="10"/>
      <c r="S69" s="10"/>
      <c r="T69" s="10"/>
      <c r="U69" s="10"/>
      <c r="V69" s="10">
        <v>59</v>
      </c>
      <c r="W69" s="10">
        <f t="shared" si="16"/>
        <v>1.0297442586766543</v>
      </c>
      <c r="X69" s="10">
        <f t="shared" si="17"/>
        <v>35.067840222585403</v>
      </c>
      <c r="Y69" s="10">
        <f t="shared" si="18"/>
        <v>0.61204927344741644</v>
      </c>
      <c r="Z69" s="10">
        <f t="shared" si="19"/>
        <v>9.9618303872944011E-4</v>
      </c>
      <c r="AA69" s="10">
        <f t="shared" si="8"/>
        <v>31.726796676384716</v>
      </c>
      <c r="AB69" s="10">
        <f t="shared" si="9"/>
        <v>0.55373706311370718</v>
      </c>
      <c r="AC69" s="10">
        <f t="shared" si="10"/>
        <v>4.2772301527113129E-5</v>
      </c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</row>
    <row r="70" spans="16:44" x14ac:dyDescent="0.25">
      <c r="P70" s="10"/>
      <c r="Q70" s="10"/>
      <c r="R70" s="10"/>
      <c r="S70" s="10"/>
      <c r="T70" s="10"/>
      <c r="U70" s="10"/>
      <c r="V70" s="10">
        <v>60</v>
      </c>
      <c r="W70" s="10">
        <f t="shared" si="16"/>
        <v>1.0471975511965976</v>
      </c>
      <c r="X70" s="10">
        <f t="shared" si="17"/>
        <v>35.484548759827426</v>
      </c>
      <c r="Y70" s="10">
        <f t="shared" si="18"/>
        <v>0.61932220944345917</v>
      </c>
      <c r="Z70" s="10">
        <f t="shared" si="19"/>
        <v>1.917449201508144E-3</v>
      </c>
      <c r="AA70" s="10">
        <f t="shared" si="8"/>
        <v>32.093598439469496</v>
      </c>
      <c r="AB70" s="10">
        <f t="shared" si="9"/>
        <v>0.56013896158165677</v>
      </c>
      <c r="AC70" s="10">
        <f t="shared" si="10"/>
        <v>3.7484357878931268E-4</v>
      </c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</row>
    <row r="71" spans="16:44" x14ac:dyDescent="0.25">
      <c r="P71" s="10"/>
      <c r="Q71" s="10"/>
      <c r="R71" s="10"/>
      <c r="S71" s="10"/>
      <c r="T71" s="10"/>
      <c r="U71" s="10"/>
      <c r="V71" s="10">
        <v>61</v>
      </c>
      <c r="W71" s="10">
        <f t="shared" si="16"/>
        <v>1.064650843716541</v>
      </c>
      <c r="X71" s="10">
        <f t="shared" si="17"/>
        <v>35.890922747338543</v>
      </c>
      <c r="Y71" s="10">
        <f t="shared" si="18"/>
        <v>0.62641477351998642</v>
      </c>
      <c r="Z71" s="10">
        <f t="shared" si="19"/>
        <v>3.2075030051201682E-3</v>
      </c>
      <c r="AA71" s="10">
        <f t="shared" si="8"/>
        <v>32.450889558696112</v>
      </c>
      <c r="AB71" s="10">
        <f t="shared" si="9"/>
        <v>0.56637486800029679</v>
      </c>
      <c r="AC71" s="10">
        <f t="shared" si="10"/>
        <v>1.0763940196497951E-3</v>
      </c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</row>
    <row r="72" spans="16:44" x14ac:dyDescent="0.25">
      <c r="P72" s="10"/>
      <c r="Q72" s="10"/>
      <c r="R72" s="10"/>
      <c r="S72" s="10"/>
      <c r="T72" s="10"/>
      <c r="U72" s="10"/>
      <c r="V72" s="10">
        <v>62</v>
      </c>
      <c r="W72" s="10">
        <f t="shared" si="16"/>
        <v>1.0821041362364843</v>
      </c>
      <c r="X72" s="10">
        <f t="shared" si="17"/>
        <v>36.286698934139807</v>
      </c>
      <c r="Y72" s="10">
        <f t="shared" si="18"/>
        <v>0.63332237108065659</v>
      </c>
      <c r="Z72" s="10">
        <f t="shared" si="19"/>
        <v>4.9191824956597739E-3</v>
      </c>
      <c r="AA72" s="10">
        <f t="shared" si="8"/>
        <v>32.798461534471805</v>
      </c>
      <c r="AB72" s="10">
        <f t="shared" si="9"/>
        <v>0.57244114336524465</v>
      </c>
      <c r="AC72" s="10">
        <f t="shared" si="10"/>
        <v>2.2013366029843208E-3</v>
      </c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</row>
    <row r="73" spans="16:44" x14ac:dyDescent="0.25">
      <c r="P73" s="10"/>
      <c r="Q73" s="10"/>
      <c r="R73" s="10"/>
      <c r="S73" s="10"/>
      <c r="T73" s="10"/>
      <c r="U73" s="10"/>
      <c r="V73" s="10">
        <v>63</v>
      </c>
      <c r="W73" s="10">
        <f t="shared" si="16"/>
        <v>1.0995574287564276</v>
      </c>
      <c r="X73" s="10">
        <f t="shared" si="17"/>
        <v>36.671613620391803</v>
      </c>
      <c r="Y73" s="10">
        <f t="shared" si="18"/>
        <v>0.6400403996950349</v>
      </c>
      <c r="Z73" s="10">
        <f t="shared" si="19"/>
        <v>7.1121402255551079E-3</v>
      </c>
      <c r="AA73" s="10">
        <f t="shared" si="8"/>
        <v>33.136106881242206</v>
      </c>
      <c r="AB73" s="10">
        <f t="shared" si="9"/>
        <v>0.57833416637042612</v>
      </c>
      <c r="AC73" s="10">
        <f t="shared" si="10"/>
        <v>3.8104590834422496E-3</v>
      </c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</row>
    <row r="74" spans="16:44" x14ac:dyDescent="0.25">
      <c r="P74" s="10"/>
      <c r="Q74" s="10"/>
      <c r="R74" s="10"/>
      <c r="S74" s="10"/>
      <c r="T74" s="10"/>
      <c r="U74" s="10"/>
      <c r="V74" s="10">
        <v>64</v>
      </c>
      <c r="W74" s="10">
        <f t="shared" ref="W74:W100" si="20">V74/180*PI()</f>
        <v>1.1170107212763709</v>
      </c>
      <c r="X74" s="10">
        <f t="shared" ref="X74:X100" si="21">ASIN(SIN(V74/180*PI())/$R$3)/PI()*180</f>
        <v>37.045403156060672</v>
      </c>
      <c r="Y74" s="10">
        <f t="shared" ref="Y74:Y100" si="22">X74/180*PI()</f>
        <v>0.64656425780195748</v>
      </c>
      <c r="Z74" s="10">
        <f t="shared" ref="Z74:Z100" si="23">((COS(Y74)-$R$3*COS(W74))/(COS(Y74)+$R$3*COS(W74)))^2</f>
        <v>9.8537456372257658E-3</v>
      </c>
      <c r="AA74" s="10">
        <f t="shared" si="8"/>
        <v>33.463619501022912</v>
      </c>
      <c r="AB74" s="10">
        <f t="shared" si="9"/>
        <v>0.58405033992743183</v>
      </c>
      <c r="AC74" s="10">
        <f t="shared" si="10"/>
        <v>5.9723321631555129E-3</v>
      </c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</row>
    <row r="75" spans="16:44" x14ac:dyDescent="0.25">
      <c r="P75" s="10"/>
      <c r="Q75" s="10"/>
      <c r="R75" s="10"/>
      <c r="S75" s="10"/>
      <c r="T75" s="10"/>
      <c r="U75" s="10"/>
      <c r="V75" s="10">
        <v>65</v>
      </c>
      <c r="W75" s="10">
        <f t="shared" si="20"/>
        <v>1.1344640137963142</v>
      </c>
      <c r="X75" s="10">
        <f t="shared" si="21"/>
        <v>37.407804475685587</v>
      </c>
      <c r="Y75" s="10">
        <f t="shared" si="22"/>
        <v>0.65288935404298465</v>
      </c>
      <c r="Z75" s="10">
        <f t="shared" si="23"/>
        <v>1.3220114518561648E-2</v>
      </c>
      <c r="AA75" s="10">
        <f t="shared" ref="AA75:AA100" si="24">ASIN(SIN(V75/180*PI())/$AA$6)/PI()*180</f>
        <v>33.780795075301015</v>
      </c>
      <c r="AB75" s="10">
        <f t="shared" ref="AB75:AB100" si="25">AA75/180*PI()</f>
        <v>0.58958609800548845</v>
      </c>
      <c r="AC75" s="10">
        <f t="shared" ref="AC75:AC100" si="26">((COS(AB75)-$AA$6*COS(W75))/(COS(AB75)+$AA$6*COS(W75)))^2</f>
        <v>8.7643473604682026E-3</v>
      </c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</row>
    <row r="76" spans="16:44" x14ac:dyDescent="0.25">
      <c r="P76" s="10"/>
      <c r="Q76" s="10"/>
      <c r="R76" s="10"/>
      <c r="S76" s="10"/>
      <c r="T76" s="10"/>
      <c r="U76" s="10"/>
      <c r="V76" s="10">
        <v>66</v>
      </c>
      <c r="W76" s="10">
        <f t="shared" si="20"/>
        <v>1.1519173063162573</v>
      </c>
      <c r="X76" s="10">
        <f t="shared" si="21"/>
        <v>37.758555668667249</v>
      </c>
      <c r="Y76" s="10">
        <f t="shared" si="22"/>
        <v>0.65901111721581263</v>
      </c>
      <c r="Z76" s="10">
        <f t="shared" si="23"/>
        <v>1.7297285007174656E-2</v>
      </c>
      <c r="AA76" s="10">
        <f t="shared" si="24"/>
        <v>34.087431474384495</v>
      </c>
      <c r="AB76" s="10">
        <f t="shared" si="25"/>
        <v>0.59493791277595454</v>
      </c>
      <c r="AC76" s="10">
        <f t="shared" si="26"/>
        <v>1.2273905067097869E-2</v>
      </c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</row>
    <row r="77" spans="16:44" x14ac:dyDescent="0.25">
      <c r="P77" s="10"/>
      <c r="Q77" s="10"/>
      <c r="R77" s="10"/>
      <c r="S77" s="10"/>
      <c r="T77" s="10"/>
      <c r="U77" s="10"/>
      <c r="V77" s="10">
        <v>67</v>
      </c>
      <c r="W77" s="10">
        <f t="shared" si="20"/>
        <v>1.1693705988362009</v>
      </c>
      <c r="X77" s="10">
        <f t="shared" si="21"/>
        <v>38.097396584093744</v>
      </c>
      <c r="Y77" s="10">
        <f t="shared" si="22"/>
        <v>0.66492500683047662</v>
      </c>
      <c r="Z77" s="10">
        <f t="shared" si="23"/>
        <v>2.2182562923869643E-2</v>
      </c>
      <c r="AA77" s="10">
        <f t="shared" si="24"/>
        <v>34.383329183064859</v>
      </c>
      <c r="AB77" s="10">
        <f t="shared" si="25"/>
        <v>0.60010230204153392</v>
      </c>
      <c r="AC77" s="10">
        <f t="shared" si="26"/>
        <v>1.6599776902521485E-2</v>
      </c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</row>
    <row r="78" spans="16:44" x14ac:dyDescent="0.25">
      <c r="P78" s="10"/>
      <c r="Q78" s="10"/>
      <c r="R78" s="10"/>
      <c r="S78" s="10"/>
      <c r="T78" s="10"/>
      <c r="U78" s="10"/>
      <c r="V78" s="10">
        <v>68</v>
      </c>
      <c r="W78" s="10">
        <f t="shared" si="20"/>
        <v>1.186823891356144</v>
      </c>
      <c r="X78" s="10">
        <f t="shared" si="21"/>
        <v>38.424069468685786</v>
      </c>
      <c r="Y78" s="10">
        <f t="shared" si="22"/>
        <v>0.67062652424359526</v>
      </c>
      <c r="Z78" s="10">
        <f t="shared" si="23"/>
        <v>2.7986063144402881E-2</v>
      </c>
      <c r="AA78" s="10">
        <f t="shared" si="24"/>
        <v>34.668291741237958</v>
      </c>
      <c r="AB78" s="10">
        <f t="shared" si="25"/>
        <v>0.60507583692656031</v>
      </c>
      <c r="AC78" s="10">
        <f t="shared" si="26"/>
        <v>2.1853670805561103E-2</v>
      </c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</row>
    <row r="79" spans="16:44" x14ac:dyDescent="0.25">
      <c r="P79" s="10"/>
      <c r="Q79" s="10"/>
      <c r="R79" s="10"/>
      <c r="S79" s="10"/>
      <c r="T79" s="10"/>
      <c r="U79" s="10"/>
      <c r="V79" s="10">
        <v>69</v>
      </c>
      <c r="W79" s="10">
        <f t="shared" si="20"/>
        <v>1.2042771838760875</v>
      </c>
      <c r="X79" s="10">
        <f t="shared" si="21"/>
        <v>38.738319635979678</v>
      </c>
      <c r="Y79" s="10">
        <f t="shared" si="22"/>
        <v>0.67611122433781656</v>
      </c>
      <c r="Z79" s="10">
        <f t="shared" si="23"/>
        <v>3.4832478404090539E-2</v>
      </c>
      <c r="AA79" s="10">
        <f t="shared" si="24"/>
        <v>34.942126197903619</v>
      </c>
      <c r="AB79" s="10">
        <f t="shared" si="25"/>
        <v>0.60985514980078581</v>
      </c>
      <c r="AC79" s="10">
        <f t="shared" si="26"/>
        <v>2.8162032504728124E-2</v>
      </c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</row>
    <row r="80" spans="16:44" x14ac:dyDescent="0.25">
      <c r="P80" s="10"/>
      <c r="Q80" s="10"/>
      <c r="R80" s="10"/>
      <c r="S80" s="10"/>
      <c r="T80" s="10"/>
      <c r="U80" s="10"/>
      <c r="V80" s="10">
        <v>70</v>
      </c>
      <c r="W80" s="10">
        <f t="shared" si="20"/>
        <v>1.2217304763960306</v>
      </c>
      <c r="X80" s="10">
        <f t="shared" si="21"/>
        <v>39.039896164379449</v>
      </c>
      <c r="Y80" s="10">
        <f t="shared" si="22"/>
        <v>0.68137472770512686</v>
      </c>
      <c r="Z80" s="10">
        <f t="shared" si="23"/>
        <v>4.2863112534573915E-2</v>
      </c>
      <c r="AA80" s="10">
        <f t="shared" si="24"/>
        <v>35.204643576737602</v>
      </c>
      <c r="AB80" s="10">
        <f t="shared" si="25"/>
        <v>0.61443694240514413</v>
      </c>
      <c r="AC80" s="10">
        <f t="shared" si="26"/>
        <v>3.5668123275386612E-2</v>
      </c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</row>
    <row r="81" spans="16:44" x14ac:dyDescent="0.25">
      <c r="P81" s="10"/>
      <c r="Q81" s="10"/>
      <c r="R81" s="10"/>
      <c r="S81" s="10"/>
      <c r="T81" s="10"/>
      <c r="U81" s="10"/>
      <c r="V81" s="10">
        <v>71</v>
      </c>
      <c r="W81" s="10">
        <f t="shared" si="20"/>
        <v>1.2391837689159739</v>
      </c>
      <c r="X81" s="10">
        <f t="shared" si="21"/>
        <v>39.328552621205795</v>
      </c>
      <c r="Y81" s="10">
        <f t="shared" si="22"/>
        <v>0.6864127332838873</v>
      </c>
      <c r="Z81" s="10">
        <f t="shared" si="23"/>
        <v>5.2238221856960365E-2</v>
      </c>
      <c r="AA81" s="10">
        <f t="shared" si="24"/>
        <v>35.455659351205504</v>
      </c>
      <c r="AB81" s="10">
        <f t="shared" si="25"/>
        <v>0.61881799414405259</v>
      </c>
      <c r="AC81" s="10">
        <f t="shared" si="26"/>
        <v>4.453442146580202E-2</v>
      </c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</row>
    <row r="82" spans="16:44" x14ac:dyDescent="0.25">
      <c r="P82" s="10"/>
      <c r="Q82" s="10"/>
      <c r="R82" s="10"/>
      <c r="S82" s="10"/>
      <c r="T82" s="10"/>
      <c r="U82" s="10"/>
      <c r="V82" s="10">
        <v>72</v>
      </c>
      <c r="W82" s="10">
        <f t="shared" si="20"/>
        <v>1.2566370614359172</v>
      </c>
      <c r="X82" s="10">
        <f t="shared" si="21"/>
        <v>39.604047809355201</v>
      </c>
      <c r="Y82" s="10">
        <f t="shared" si="22"/>
        <v>0.69122103139049573</v>
      </c>
      <c r="Z82" s="10">
        <f t="shared" si="23"/>
        <v>6.3139716549981129E-2</v>
      </c>
      <c r="AA82" s="10">
        <f t="shared" si="24"/>
        <v>35.694993926967292</v>
      </c>
      <c r="AB82" s="10">
        <f t="shared" si="25"/>
        <v>0.62299517050495956</v>
      </c>
      <c r="AC82" s="10">
        <f t="shared" si="26"/>
        <v>5.4945404459267988E-2</v>
      </c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</row>
    <row r="83" spans="16:44" x14ac:dyDescent="0.25">
      <c r="P83" s="10"/>
      <c r="Q83" s="10"/>
      <c r="R83" s="10"/>
      <c r="S83" s="10"/>
      <c r="T83" s="10"/>
      <c r="U83" s="10"/>
      <c r="V83" s="10">
        <v>73</v>
      </c>
      <c r="W83" s="10">
        <f t="shared" si="20"/>
        <v>1.2740903539558606</v>
      </c>
      <c r="X83" s="10">
        <f t="shared" si="21"/>
        <v>39.866146532668076</v>
      </c>
      <c r="Y83" s="10">
        <f t="shared" si="22"/>
        <v>0.69579551707757903</v>
      </c>
      <c r="Z83" s="10">
        <f t="shared" si="23"/>
        <v>7.5774283586501262E-2</v>
      </c>
      <c r="AA83" s="10">
        <f t="shared" si="24"/>
        <v>35.922473129111353</v>
      </c>
      <c r="AB83" s="10">
        <f t="shared" si="25"/>
        <v>0.62696543156218321</v>
      </c>
      <c r="AC83" s="10">
        <f t="shared" si="26"/>
        <v>6.7110778917407771E-2</v>
      </c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</row>
    <row r="84" spans="16:44" x14ac:dyDescent="0.25">
      <c r="P84" s="10"/>
      <c r="Q84" s="10"/>
      <c r="R84" s="10"/>
      <c r="S84" s="10"/>
      <c r="T84" s="10"/>
      <c r="U84" s="10"/>
      <c r="V84" s="10">
        <v>74</v>
      </c>
      <c r="W84" s="10">
        <f t="shared" si="20"/>
        <v>1.2915436464758039</v>
      </c>
      <c r="X84" s="10">
        <f t="shared" si="21"/>
        <v>40.114620375598044</v>
      </c>
      <c r="Y84" s="10">
        <f t="shared" si="22"/>
        <v>0.70013220374179019</v>
      </c>
      <c r="Z84" s="10">
        <f t="shared" si="23"/>
        <v>9.0377004675254377E-2</v>
      </c>
      <c r="AA84" s="10">
        <f t="shared" si="24"/>
        <v>36.137928691558741</v>
      </c>
      <c r="AB84" s="10">
        <f t="shared" si="25"/>
        <v>0.63072584051862635</v>
      </c>
      <c r="AC84" s="10">
        <f t="shared" si="26"/>
        <v>8.1269240802063158E-2</v>
      </c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</row>
    <row r="85" spans="16:44" x14ac:dyDescent="0.25">
      <c r="P85" s="10"/>
      <c r="Q85" s="10"/>
      <c r="R85" s="10"/>
      <c r="S85" s="10"/>
      <c r="T85" s="10"/>
      <c r="U85" s="10"/>
      <c r="V85" s="10">
        <v>75</v>
      </c>
      <c r="W85" s="10">
        <f t="shared" si="20"/>
        <v>1.3089969389957472</v>
      </c>
      <c r="X85" s="10">
        <f t="shared" si="21"/>
        <v>40.349248492287785</v>
      </c>
      <c r="Y85" s="10">
        <f t="shared" si="22"/>
        <v>0.7042272368957796</v>
      </c>
      <c r="Z85" s="10">
        <f t="shared" si="23"/>
        <v>0.10721555704504818</v>
      </c>
      <c r="AA85" s="10">
        <f t="shared" si="24"/>
        <v>36.341198745797946</v>
      </c>
      <c r="AB85" s="10">
        <f t="shared" si="25"/>
        <v>0.63427357223580794</v>
      </c>
      <c r="AC85" s="10">
        <f t="shared" si="26"/>
        <v>9.7692863410495615E-2</v>
      </c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</row>
    <row r="86" spans="16:44" x14ac:dyDescent="0.25">
      <c r="P86" s="10"/>
      <c r="Q86" s="10"/>
      <c r="R86" s="10"/>
      <c r="S86" s="10"/>
      <c r="T86" s="10"/>
      <c r="U86" s="10"/>
      <c r="V86" s="10">
        <v>76</v>
      </c>
      <c r="W86" s="10">
        <f t="shared" si="20"/>
        <v>1.3264502315156905</v>
      </c>
      <c r="X86" s="10">
        <f t="shared" si="21"/>
        <v>40.569818399700765</v>
      </c>
      <c r="Y86" s="10">
        <f t="shared" si="22"/>
        <v>0.70807690801095524</v>
      </c>
      <c r="Z86" s="10">
        <f t="shared" si="23"/>
        <v>0.12659510248111386</v>
      </c>
      <c r="AA86" s="10">
        <f t="shared" si="24"/>
        <v>36.532128305951609</v>
      </c>
      <c r="AB86" s="10">
        <f t="shared" si="25"/>
        <v>0.63760592169987396</v>
      </c>
      <c r="AC86" s="10">
        <f t="shared" si="26"/>
        <v>0.11669223225842483</v>
      </c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</row>
    <row r="87" spans="16:44" x14ac:dyDescent="0.25">
      <c r="P87" s="10"/>
      <c r="Q87" s="10"/>
      <c r="R87" s="10"/>
      <c r="S87" s="10"/>
      <c r="T87" s="10"/>
      <c r="U87" s="10"/>
      <c r="V87" s="10">
        <v>77</v>
      </c>
      <c r="W87" s="10">
        <f t="shared" si="20"/>
        <v>1.3439035240356336</v>
      </c>
      <c r="X87" s="10">
        <f t="shared" si="21"/>
        <v>40.776126769045099</v>
      </c>
      <c r="Y87" s="10">
        <f t="shared" si="22"/>
        <v>0.71167766833043433</v>
      </c>
      <c r="Z87" s="10">
        <f t="shared" si="23"/>
        <v>0.14886399154676849</v>
      </c>
      <c r="AA87" s="10">
        <f t="shared" si="24"/>
        <v>36.71056974704382</v>
      </c>
      <c r="AB87" s="10">
        <f t="shared" si="25"/>
        <v>0.64072031236893656</v>
      </c>
      <c r="AC87" s="10">
        <f t="shared" si="26"/>
        <v>0.13862247110244497</v>
      </c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</row>
    <row r="88" spans="16:44" x14ac:dyDescent="0.25">
      <c r="P88" s="10"/>
      <c r="Q88" s="10"/>
      <c r="R88" s="10"/>
      <c r="S88" s="10"/>
      <c r="T88" s="10"/>
      <c r="U88" s="10"/>
      <c r="V88" s="10">
        <v>78</v>
      </c>
      <c r="W88" s="10">
        <f t="shared" si="20"/>
        <v>1.3613568165555772</v>
      </c>
      <c r="X88" s="10">
        <f t="shared" si="21"/>
        <v>40.967980209367504</v>
      </c>
      <c r="Y88" s="10">
        <f t="shared" si="22"/>
        <v>0.71502614254533881</v>
      </c>
      <c r="Z88" s="10">
        <f t="shared" si="23"/>
        <v>0.1744204363889412</v>
      </c>
      <c r="AA88" s="10">
        <f t="shared" si="24"/>
        <v>36.87638327323257</v>
      </c>
      <c r="AB88" s="10">
        <f t="shared" si="25"/>
        <v>0.64361430434527211</v>
      </c>
      <c r="AC88" s="10">
        <f t="shared" si="26"/>
        <v>0.16389033498658601</v>
      </c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</row>
    <row r="89" spans="16:44" x14ac:dyDescent="0.25">
      <c r="P89" s="10"/>
      <c r="Q89" s="10"/>
      <c r="R89" s="10"/>
      <c r="S89" s="10"/>
      <c r="T89" s="10"/>
      <c r="U89" s="10"/>
      <c r="V89" s="10">
        <v>79</v>
      </c>
      <c r="W89" s="10">
        <f t="shared" si="20"/>
        <v>1.3788101090755203</v>
      </c>
      <c r="X89" s="10">
        <f t="shared" si="21"/>
        <v>41.145196036904331</v>
      </c>
      <c r="Y89" s="10">
        <f t="shared" si="22"/>
        <v>0.71811914222250284</v>
      </c>
      <c r="Z89" s="10">
        <f t="shared" si="23"/>
        <v>0.20372033819939578</v>
      </c>
      <c r="AA89" s="10">
        <f t="shared" si="24"/>
        <v>37.029437372702724</v>
      </c>
      <c r="AB89" s="10">
        <f t="shared" si="25"/>
        <v>0.64628560231470111</v>
      </c>
      <c r="AC89" s="10">
        <f t="shared" si="26"/>
        <v>0.19296258558007309</v>
      </c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</row>
    <row r="90" spans="16:44" x14ac:dyDescent="0.25">
      <c r="P90" s="10"/>
      <c r="Q90" s="10"/>
      <c r="R90" s="10"/>
      <c r="S90" s="10"/>
      <c r="T90" s="10"/>
      <c r="U90" s="10"/>
      <c r="V90" s="10">
        <v>80</v>
      </c>
      <c r="W90" s="10">
        <f t="shared" si="20"/>
        <v>1.3962634015954636</v>
      </c>
      <c r="X90" s="10">
        <f t="shared" si="21"/>
        <v>41.307603023563978</v>
      </c>
      <c r="Y90" s="10">
        <f t="shared" si="22"/>
        <v>0.72095367886795625</v>
      </c>
      <c r="Z90" s="10">
        <f t="shared" si="23"/>
        <v>0.23728649591029327</v>
      </c>
      <c r="AA90" s="10">
        <f t="shared" si="24"/>
        <v>37.169609255881518</v>
      </c>
      <c r="AB90" s="10">
        <f t="shared" si="25"/>
        <v>0.64873206319489196</v>
      </c>
      <c r="AC90" s="10">
        <f t="shared" si="26"/>
        <v>0.22637591339232488</v>
      </c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</row>
    <row r="91" spans="16:44" x14ac:dyDescent="0.25">
      <c r="P91" s="10"/>
      <c r="Q91" s="10"/>
      <c r="R91" s="10"/>
      <c r="S91" s="10"/>
      <c r="T91" s="10"/>
      <c r="U91" s="10"/>
      <c r="V91" s="10">
        <v>81</v>
      </c>
      <c r="W91" s="10">
        <f t="shared" si="20"/>
        <v>1.4137166941154069</v>
      </c>
      <c r="X91" s="10">
        <f t="shared" si="21"/>
        <v>41.45504211779074</v>
      </c>
      <c r="Y91" s="10">
        <f t="shared" si="22"/>
        <v>0.72352697650837128</v>
      </c>
      <c r="Z91" s="10">
        <f t="shared" si="23"/>
        <v>0.27571947314079059</v>
      </c>
      <c r="AA91" s="10">
        <f t="shared" si="24"/>
        <v>37.296785273645291</v>
      </c>
      <c r="AB91" s="10">
        <f t="shared" si="25"/>
        <v>0.65095170343444453</v>
      </c>
      <c r="AC91" s="10">
        <f t="shared" si="26"/>
        <v>0.26474873351285627</v>
      </c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</row>
    <row r="92" spans="16:44" x14ac:dyDescent="0.25">
      <c r="P92" s="10"/>
      <c r="Q92" s="10"/>
      <c r="R92" s="10"/>
      <c r="S92" s="10"/>
      <c r="T92" s="10"/>
      <c r="U92" s="10"/>
      <c r="V92" s="10">
        <v>82</v>
      </c>
      <c r="W92" s="10">
        <f t="shared" si="20"/>
        <v>1.4311699866353502</v>
      </c>
      <c r="X92" s="10">
        <f t="shared" si="21"/>
        <v>41.587367131034014</v>
      </c>
      <c r="Y92" s="10">
        <f t="shared" si="22"/>
        <v>0.72583648367221165</v>
      </c>
      <c r="Z92" s="10">
        <f t="shared" si="23"/>
        <v>0.31971046350231791</v>
      </c>
      <c r="AA92" s="10">
        <f t="shared" si="24"/>
        <v>37.410861312234687</v>
      </c>
      <c r="AB92" s="10">
        <f t="shared" si="25"/>
        <v>0.65294270590546166</v>
      </c>
      <c r="AC92" s="10">
        <f t="shared" si="26"/>
        <v>0.30879526001597674</v>
      </c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</row>
    <row r="93" spans="16:44" x14ac:dyDescent="0.25">
      <c r="P93" s="10"/>
      <c r="Q93" s="10"/>
      <c r="R93" s="10"/>
      <c r="S93" s="10"/>
      <c r="T93" s="10"/>
      <c r="U93" s="10"/>
      <c r="V93" s="10">
        <v>83</v>
      </c>
      <c r="W93" s="10">
        <f t="shared" si="20"/>
        <v>1.4486232791552935</v>
      </c>
      <c r="X93" s="10">
        <f t="shared" si="21"/>
        <v>41.704445383125382</v>
      </c>
      <c r="Y93" s="10">
        <f t="shared" si="22"/>
        <v>0.72787988465368592</v>
      </c>
      <c r="Z93" s="10">
        <f t="shared" si="23"/>
        <v>0.37005657366413525</v>
      </c>
      <c r="AA93" s="10">
        <f t="shared" si="24"/>
        <v>37.511743161687249</v>
      </c>
      <c r="AB93" s="10">
        <f t="shared" si="25"/>
        <v>0.6547034263339101</v>
      </c>
      <c r="AC93" s="10">
        <f t="shared" si="26"/>
        <v>0.35934236396947822</v>
      </c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</row>
    <row r="94" spans="16:44" x14ac:dyDescent="0.25">
      <c r="P94" s="10"/>
      <c r="Q94" s="10"/>
      <c r="R94" s="10"/>
      <c r="S94" s="10"/>
      <c r="T94" s="10"/>
      <c r="U94" s="10"/>
      <c r="V94" s="10">
        <v>84</v>
      </c>
      <c r="W94" s="10">
        <f t="shared" si="20"/>
        <v>1.4660765716752369</v>
      </c>
      <c r="X94" s="10">
        <f t="shared" si="21"/>
        <v>41.806158300053625</v>
      </c>
      <c r="Y94" s="10">
        <f t="shared" si="22"/>
        <v>0.72965510994589122</v>
      </c>
      <c r="Z94" s="10">
        <f t="shared" si="23"/>
        <v>0.4276790437359656</v>
      </c>
      <c r="AA94" s="10">
        <f t="shared" si="24"/>
        <v>37.599346854732282</v>
      </c>
      <c r="AB94" s="10">
        <f t="shared" si="25"/>
        <v>0.65623239921445242</v>
      </c>
      <c r="AC94" s="10">
        <f t="shared" si="26"/>
        <v>0.41734984758304805</v>
      </c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</row>
    <row r="95" spans="16:44" x14ac:dyDescent="0.25">
      <c r="P95" s="10"/>
      <c r="Q95" s="10"/>
      <c r="R95" s="10"/>
      <c r="S95" s="10"/>
      <c r="T95" s="10"/>
      <c r="U95" s="10"/>
      <c r="V95" s="10">
        <v>85</v>
      </c>
      <c r="W95" s="10">
        <f t="shared" si="20"/>
        <v>1.48352986419518</v>
      </c>
      <c r="X95" s="10">
        <f t="shared" si="21"/>
        <v>41.892401957927788</v>
      </c>
      <c r="Y95" s="10">
        <f t="shared" si="22"/>
        <v>0.73116034573475897</v>
      </c>
      <c r="Z95" s="10">
        <f t="shared" si="23"/>
        <v>0.49364505168958911</v>
      </c>
      <c r="AA95" s="10">
        <f t="shared" si="24"/>
        <v>37.673598973271488</v>
      </c>
      <c r="AB95" s="10">
        <f t="shared" si="25"/>
        <v>0.65752834315954267</v>
      </c>
      <c r="AC95" s="10">
        <f t="shared" si="26"/>
        <v>0.48393493112151664</v>
      </c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</row>
    <row r="96" spans="16:44" x14ac:dyDescent="0.25">
      <c r="P96" s="10"/>
      <c r="Q96" s="10"/>
      <c r="R96" s="10"/>
      <c r="S96" s="10"/>
      <c r="T96" s="10"/>
      <c r="U96" s="10"/>
      <c r="V96" s="10">
        <v>86</v>
      </c>
      <c r="W96" s="10">
        <f t="shared" si="20"/>
        <v>1.5009831567151235</v>
      </c>
      <c r="X96" s="10">
        <f t="shared" si="21"/>
        <v>41.963087567329595</v>
      </c>
      <c r="Y96" s="10">
        <f t="shared" si="22"/>
        <v>0.73239404235259908</v>
      </c>
      <c r="Z96" s="10">
        <f t="shared" si="23"/>
        <v>0.5691939108841686</v>
      </c>
      <c r="AA96" s="10">
        <f t="shared" si="24"/>
        <v>37.734436919791285</v>
      </c>
      <c r="AB96" s="10">
        <f t="shared" si="25"/>
        <v>0.65859016563646544</v>
      </c>
      <c r="AC96" s="10">
        <f t="shared" si="26"/>
        <v>0.5604019615238498</v>
      </c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</row>
    <row r="97" spans="16:44" x14ac:dyDescent="0.25">
      <c r="P97" s="10"/>
      <c r="Q97" s="10"/>
      <c r="R97" s="10"/>
      <c r="S97" s="10"/>
      <c r="T97" s="10"/>
      <c r="U97" s="10"/>
      <c r="V97" s="10">
        <v>87</v>
      </c>
      <c r="W97" s="10">
        <f t="shared" si="20"/>
        <v>1.5184364492350666</v>
      </c>
      <c r="X97" s="10">
        <f t="shared" si="21"/>
        <v>42.018141892774679</v>
      </c>
      <c r="Y97" s="10">
        <f t="shared" si="22"/>
        <v>0.73335492159908033</v>
      </c>
      <c r="Z97" s="10">
        <f t="shared" si="23"/>
        <v>0.65576867820299534</v>
      </c>
      <c r="AA97" s="10">
        <f t="shared" si="24"/>
        <v>37.781809151314192</v>
      </c>
      <c r="AB97" s="10">
        <f t="shared" si="25"/>
        <v>0.65941696705055708</v>
      </c>
      <c r="AC97" s="10">
        <f t="shared" si="26"/>
        <v>0.64827862816166104</v>
      </c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</row>
    <row r="98" spans="16:44" x14ac:dyDescent="0.25">
      <c r="P98" s="10"/>
      <c r="Q98" s="10"/>
      <c r="R98" s="10"/>
      <c r="S98" s="10"/>
      <c r="T98" s="10"/>
      <c r="U98" s="10"/>
      <c r="V98" s="10">
        <v>88</v>
      </c>
      <c r="W98" s="10">
        <f t="shared" si="20"/>
        <v>1.5358897417550099</v>
      </c>
      <c r="X98" s="10">
        <f t="shared" si="21"/>
        <v>42.057507602622238</v>
      </c>
      <c r="Y98" s="10">
        <f t="shared" si="22"/>
        <v>0.73404198284830502</v>
      </c>
      <c r="Z98" s="10">
        <f t="shared" si="23"/>
        <v>0.75505445956003636</v>
      </c>
      <c r="AA98" s="10">
        <f t="shared" si="24"/>
        <v>37.815675373795578</v>
      </c>
      <c r="AB98" s="10">
        <f t="shared" si="25"/>
        <v>0.66000804413807024</v>
      </c>
      <c r="AC98" s="10">
        <f t="shared" si="26"/>
        <v>0.74936033369501787</v>
      </c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</row>
    <row r="99" spans="16:44" x14ac:dyDescent="0.25">
      <c r="P99" s="10"/>
      <c r="Q99" s="10"/>
      <c r="R99" s="10"/>
      <c r="S99" s="10"/>
      <c r="T99" s="10"/>
      <c r="U99" s="10"/>
      <c r="V99" s="10">
        <v>89</v>
      </c>
      <c r="W99" s="10">
        <f t="shared" si="20"/>
        <v>1.5533430342749532</v>
      </c>
      <c r="X99" s="10">
        <f t="shared" si="21"/>
        <v>42.081143545483698</v>
      </c>
      <c r="Y99" s="10">
        <f t="shared" si="22"/>
        <v>0.73445450787305067</v>
      </c>
      <c r="Z99" s="10">
        <f t="shared" si="23"/>
        <v>0.86902504954329174</v>
      </c>
      <c r="AA99" s="10">
        <f t="shared" si="24"/>
        <v>37.836006695204688</v>
      </c>
      <c r="AB99" s="10">
        <f t="shared" si="25"/>
        <v>0.66036289263794046</v>
      </c>
      <c r="AC99" s="10">
        <f t="shared" si="26"/>
        <v>0.86576484672785026</v>
      </c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</row>
    <row r="100" spans="16:44" x14ac:dyDescent="0.25">
      <c r="P100" s="10"/>
      <c r="Q100" s="10"/>
      <c r="R100" s="10"/>
      <c r="S100" s="10"/>
      <c r="T100" s="10"/>
      <c r="U100" s="10"/>
      <c r="V100" s="10">
        <v>90</v>
      </c>
      <c r="W100" s="10">
        <f t="shared" si="20"/>
        <v>1.5707963267948966</v>
      </c>
      <c r="X100" s="10">
        <f t="shared" si="21"/>
        <v>42.08902494997151</v>
      </c>
      <c r="Y100" s="10">
        <f t="shared" si="22"/>
        <v>0.7345920643310444</v>
      </c>
      <c r="Z100" s="10">
        <f t="shared" si="23"/>
        <v>0.99999999999999933</v>
      </c>
      <c r="AA100" s="10">
        <f t="shared" si="24"/>
        <v>37.842785735889002</v>
      </c>
      <c r="AB100" s="10">
        <f t="shared" si="25"/>
        <v>0.66048120921800835</v>
      </c>
      <c r="AC100" s="10">
        <f t="shared" si="26"/>
        <v>0.99999999999999933</v>
      </c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</row>
    <row r="101" spans="16:44" x14ac:dyDescent="0.25"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</row>
    <row r="102" spans="16:44" x14ac:dyDescent="0.25"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</row>
    <row r="103" spans="16:44" x14ac:dyDescent="0.25"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</row>
    <row r="104" spans="16:44" x14ac:dyDescent="0.25"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Measurements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2016-10-04T14:28:22Z</dcterms:modified>
</cp:coreProperties>
</file>